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tadtwerkestuttgart.sharepoint.com/sites/SN-SN-K/Shared Documents/General/KR/03_Netzwirtschaft/Strom/1901 EWI/Gas/Veröffentlichungspflichten/"/>
    </mc:Choice>
  </mc:AlternateContent>
  <xr:revisionPtr revIDLastSave="51" documentId="8_{8C002299-0970-407A-960A-C19220488907}" xr6:coauthVersionLast="47" xr6:coauthVersionMax="47" xr10:uidLastSave="{0A20058E-96CC-4D94-87BD-D2A3E0F966BC}"/>
  <bookViews>
    <workbookView xWindow="-108" yWindow="-108" windowWidth="23256" windowHeight="12456" tabRatio="789" activeTab="5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7" l="1"/>
  <c r="J15" i="7"/>
  <c r="K15" i="7"/>
  <c r="H15" i="7"/>
  <c r="M15" i="7"/>
  <c r="N15" i="7"/>
  <c r="O15" i="7"/>
  <c r="P15" i="7"/>
  <c r="R15" i="7"/>
  <c r="X15" i="7" s="1"/>
  <c r="S15" i="7"/>
  <c r="T15" i="7"/>
  <c r="U15" i="7"/>
  <c r="V15" i="7"/>
  <c r="W15" i="7"/>
  <c r="L15" i="7"/>
  <c r="E13" i="1"/>
  <c r="E12" i="1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Q15" i="7" l="1"/>
  <c r="C30" i="15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K21" i="18" l="1"/>
  <c r="J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S12" i="7"/>
  <c r="T12" i="7"/>
  <c r="U12" i="7"/>
  <c r="V12" i="7"/>
  <c r="W12" i="7"/>
  <c r="R12" i="7"/>
  <c r="X12" i="7" l="1"/>
  <c r="X13" i="7"/>
  <c r="X11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M12" i="7"/>
  <c r="I12" i="7"/>
  <c r="N11" i="7"/>
  <c r="L11" i="7"/>
  <c r="H11" i="7"/>
  <c r="I13" i="7"/>
  <c r="L14" i="7"/>
  <c r="O12" i="7"/>
  <c r="P11" i="7"/>
  <c r="N13" i="7"/>
  <c r="I14" i="7"/>
  <c r="P12" i="7"/>
  <c r="M11" i="7"/>
  <c r="H13" i="7"/>
  <c r="L13" i="7"/>
  <c r="P13" i="7"/>
  <c r="K14" i="7"/>
  <c r="O14" i="7"/>
  <c r="N12" i="7"/>
  <c r="J12" i="7"/>
  <c r="O11" i="7"/>
  <c r="J11" i="7"/>
  <c r="M13" i="7"/>
  <c r="H14" i="7"/>
  <c r="P14" i="7"/>
  <c r="K12" i="7"/>
  <c r="K11" i="7"/>
  <c r="J13" i="7"/>
  <c r="M14" i="7"/>
  <c r="L12" i="7"/>
  <c r="H12" i="7"/>
  <c r="I11" i="7"/>
  <c r="F12" i="7"/>
  <c r="F14" i="7"/>
  <c r="F13" i="7"/>
  <c r="F11" i="7"/>
  <c r="M8" i="4"/>
  <c r="M7" i="4"/>
  <c r="C5" i="1"/>
  <c r="D6" i="15"/>
  <c r="D6" i="7"/>
  <c r="Q13" i="7" l="1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<sst xmlns="http://schemas.openxmlformats.org/spreadsheetml/2006/main" count="1379" uniqueCount="674">
  <si>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</si>
  <si>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</si>
  <si>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</si>
  <si>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</si>
  <si>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</si>
  <si>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</si>
  <si>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</si>
  <si>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</si>
  <si>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</si>
  <si>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</si>
  <si>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</si>
  <si>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</si>
  <si>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</si>
  <si>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</si>
  <si>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</si>
  <si>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</si>
  <si>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</si>
  <si>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</si>
  <si>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</si>
  <si>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</si>
  <si>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</si>
  <si>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</si>
  <si>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</si>
  <si>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</si>
  <si>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</si>
  <si>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</si>
  <si>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</si>
  <si>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</si>
  <si>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</si>
  <si>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</si>
  <si>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</si>
  <si>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</si>
  <si>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</si>
  <si>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</si>
  <si>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</si>
  <si>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</si>
  <si>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</si>
  <si>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</si>
  <si>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</si>
  <si>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</si>
  <si>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</si>
  <si>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</si>
  <si>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</si>
  <si>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</si>
  <si>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</si>
  <si>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</si>
  <si>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</si>
  <si>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</si>
  <si>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</si>
  <si>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</si>
  <si>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</si>
  <si>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</si>
  <si>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</si>
  <si>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</si>
  <si>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</si>
  <si>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</si>
  <si>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</si>
  <si>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</si>
  <si>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</si>
  <si>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</si>
  <si>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</si>
  <si>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</si>
  <si>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</si>
  <si>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</si>
  <si>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</si>
  <si>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</si>
  <si>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</si>
  <si>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</si>
  <si>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</si>
  <si>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</si>
  <si>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</si>
  <si>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</si>
  <si>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</si>
  <si>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</si>
  <si>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</si>
  <si>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</si>
  <si>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</si>
  <si>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</si>
  <si>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</si>
  <si>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</si>
  <si>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</si>
  <si>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</si>
  <si>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</si>
  <si>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</si>
  <si>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</si>
  <si>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</si>
  <si>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</si>
  <si>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</si>
  <si>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</si>
  <si>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</si>
  <si>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</si>
  <si>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</si>
  <si>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</si>
  <si>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</si>
  <si>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</si>
  <si>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</si>
  <si>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</si>
  <si>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</si>
  <si>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</si>
  <si>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</si>
  <si>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</si>
  <si>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</si>
  <si>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</si>
  <si>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</si>
  <si>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</si>
  <si>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</si>
  <si>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</si>
  <si>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</si>
  <si>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</si>
  <si>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</si>
  <si>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</si>
  <si>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</si>
  <si>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</si>
  <si>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</si>
  <si>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</si>
  <si>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</si>
  <si>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</si>
  <si>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</si>
  <si>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</si>
  <si>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</si>
  <si>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</si>
  <si>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</si>
  <si>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</si>
  <si>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</si>
  <si>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</si>
  <si>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</si>
  <si>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</si>
  <si>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</si>
  <si>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</si>
  <si>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</si>
  <si>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</si>
  <si>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</si>
  <si>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</si>
  <si>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</si>
  <si>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</si>
  <si>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</si>
  <si>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</si>
  <si>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</si>
  <si>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</si>
  <si>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</si>
  <si>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</si>
  <si>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</si>
  <si>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</si>
  <si>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</si>
  <si>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</si>
  <si>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</si>
  <si>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</si>
  <si>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</si>
  <si>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</si>
  <si>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</si>
  <si>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</si>
  <si>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</si>
  <si>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</si>
  <si>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</si>
  <si>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</si>
  <si>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</si>
  <si>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</si>
  <si>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</si>
  <si>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</si>
  <si>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</si>
  <si>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</si>
  <si>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</si>
  <si>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</si>
  <si>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</si>
  <si>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</si>
  <si>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</si>
  <si>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</si>
  <si>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</si>
  <si>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</si>
  <si>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</si>
  <si>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</si>
  <si>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</si>
  <si>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</si>
  <si>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</si>
  <si>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</si>
  <si>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</si>
  <si>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</si>
  <si>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</si>
  <si>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</si>
  <si>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</si>
  <si>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</si>
  <si>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</si>
  <si>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</si>
  <si>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</si>
  <si>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</si>
  <si>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</si>
  <si>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</si>
  <si>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</si>
  <si>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</si>
  <si>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</si>
  <si>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</si>
  <si>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</si>
  <si>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</si>
  <si>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</si>
  <si>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</si>
  <si>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</si>
  <si>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</si>
  <si>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</si>
  <si>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</si>
  <si>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</si>
  <si>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</si>
  <si>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</si>
  <si>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</si>
  <si>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</si>
  <si>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</si>
  <si>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</si>
  <si>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</si>
  <si>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</si>
  <si>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</si>
  <si>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</si>
  <si>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</si>
  <si>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</si>
  <si>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</si>
  <si>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</si>
  <si>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</si>
  <si>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</si>
  <si>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</si>
  <si>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</si>
  <si>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</si>
  <si>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</si>
  <si>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</si>
  <si>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</si>
  <si>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</si>
  <si>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</si>
  <si>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</si>
  <si>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</si>
  <si>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</si>
  <si>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</si>
  <si>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</si>
  <si>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</si>
  <si>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</si>
  <si>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</si>
  <si>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</si>
  <si>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</si>
  <si>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</si>
  <si>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</si>
  <si>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</si>
  <si>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</si>
  <si>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</si>
  <si>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</si>
  <si>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</si>
  <si>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</si>
  <si>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</si>
  <si>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</si>
  <si>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</si>
  <si>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</si>
  <si>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</si>
  <si>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</si>
  <si>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</si>
  <si>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</si>
  <si>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</si>
  <si>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</si>
  <si>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</si>
  <si>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</si>
  <si>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</si>
  <si>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</si>
  <si>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</si>
  <si>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</si>
  <si>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</si>
  <si>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</si>
  <si>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</si>
  <si>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</si>
  <si>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</si>
  <si>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</si>
  <si>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</si>
  <si>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</si>
  <si>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</si>
  <si>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</si>
  <si>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</si>
  <si>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</si>
  <si>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</si>
  <si>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</si>
  <si>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</si>
  <si>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</si>
  <si>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</si>
  <si>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</si>
  <si>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</si>
  <si>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</si>
  <si>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</si>
  <si>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</si>
  <si>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</si>
  <si>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</si>
  <si>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</si>
  <si>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</si>
  <si>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</si>
  <si>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</si>
  <si>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</si>
  <si>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</si>
  <si>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</si>
  <si>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</si>
  <si>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</si>
  <si>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</si>
  <si>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</si>
  <si>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</si>
  <si>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</si>
  <si>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</si>
  <si>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</si>
  <si>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</si>
  <si>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</si>
  <si>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</si>
  <si>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</si>
  <si>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</si>
  <si>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</si>
  <si>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</si>
  <si>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</si>
  <si>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</si>
  <si>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</si>
  <si>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</si>
  <si>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</si>
  <si>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</si>
  <si>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</si>
  <si>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</si>
  <si>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</si>
  <si>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</si>
  <si>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</si>
  <si>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</si>
  <si>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</si>
  <si>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</si>
  <si>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</si>
  <si>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</si>
  <si>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</si>
  <si>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</si>
  <si>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</si>
  <si>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</si>
  <si>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</si>
  <si>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</si>
  <si>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</si>
  <si>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</si>
  <si>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</si>
  <si>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</si>
  <si>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</si>
  <si>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</si>
  <si>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</si>
  <si>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</si>
  <si>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</si>
  <si>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</si>
  <si>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</si>
  <si>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</si>
  <si>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</si>
  <si>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</si>
  <si>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</si>
  <si>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</si>
  <si>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</si>
  <si>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</si>
  <si>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</si>
  <si>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</si>
  <si>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</si>
  <si>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</si>
  <si>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</si>
  <si>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</si>
  <si>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</si>
  <si>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</si>
  <si>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</si>
  <si>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</si>
  <si>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</si>
  <si>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</si>
  <si>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</si>
  <si>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</si>
  <si>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</si>
  <si>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</si>
  <si>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</si>
  <si>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</si>
  <si>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</si>
  <si>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</si>
  <si>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</si>
  <si>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</si>
  <si>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</si>
  <si>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</si>
  <si>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</si>
  <si>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</si>
  <si>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</si>
  <si>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</si>
  <si>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</si>
  <si>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</si>
  <si>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</si>
  <si>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</si>
  <si>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</si>
  <si>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</si>
  <si>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</si>
  <si>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</si>
  <si>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</si>
  <si>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</si>
  <si>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</si>
  <si>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</si>
  <si>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</si>
  <si>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</si>
  <si>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</si>
  <si>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</si>
  <si>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</si>
  <si>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</si>
  <si>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</si>
  <si>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</si>
  <si>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</si>
  <si>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</si>
  <si>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</si>
  <si>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</si>
  <si>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</si>
  <si>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</si>
  <si>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</si>
  <si>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</si>
  <si>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</si>
  <si>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</si>
  <si>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</si>
  <si>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</si>
  <si>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</si>
  <si>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</si>
  <si>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</si>
  <si>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</si>
  <si>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</si>
  <si>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</si>
  <si>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</si>
  <si>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</si>
  <si>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</si>
  <si>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</si>
  <si>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</si>
  <si>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</si>
  <si>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</si>
  <si>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</si>
  <si>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</si>
  <si>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</si>
  <si>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</si>
  <si>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</si>
  <si>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</si>
  <si>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</si>
  <si>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</si>
  <si>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</si>
  <si>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</si>
  <si>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</si>
  <si>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</si>
  <si>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</si>
  <si>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</si>
  <si>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</si>
  <si>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</si>
  <si>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</si>
  <si>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</si>
  <si>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</si>
  <si>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</si>
  <si>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</si>
  <si>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</si>
  <si>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</si>
  <si>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</si>
  <si>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</si>
  <si>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</si>
  <si>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</si>
  <si>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</si>
  <si>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</si>
  <si>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</si>
  <si>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</si>
  <si>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</si>
  <si>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</si>
  <si>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</si>
  <si>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</si>
  <si>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</si>
  <si>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</si>
  <si>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</si>
  <si>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</si>
  <si>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</si>
  <si>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</si>
  <si>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</si>
  <si>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</si>
  <si>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</si>
  <si>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</si>
  <si>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</si>
  <si>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</si>
  <si>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</si>
  <si>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</si>
  <si>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</si>
  <si>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</si>
  <si>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</si>
  <si>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</si>
  <si>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</si>
  <si>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</si>
  <si>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</si>
  <si>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</si>
  <si>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</si>
  <si>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</si>
  <si>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</si>
  <si>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</si>
  <si>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</si>
  <si>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</si>
  <si>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</si>
  <si>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</si>
  <si>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</si>
  <si>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</si>
  <si>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</si>
  <si>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</si>
  <si>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</si>
  <si>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</si>
  <si>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</si>
  <si>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</si>
  <si>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</si>
  <si>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</si>
  <si>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</si>
  <si>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</si>
  <si>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</si>
  <si>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</si>
  <si>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</si>
  <si>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</si>
  <si>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</si>
  <si>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</si>
  <si>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</si>
  <si>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</si>
  <si>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</si>
  <si>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</si>
  <si>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</si>
  <si>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</si>
  <si>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</si>
  <si>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</si>
  <si>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</si>
  <si>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</si>
  <si>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</si>
  <si>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</si>
  <si>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</si>
  <si>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</si>
  <si>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</si>
  <si>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</si>
  <si>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</si>
  <si>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</si>
  <si>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</si>
  <si>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</si>
  <si>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</si>
  <si>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</si>
  <si>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</si>
  <si>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</si>
  <si>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</si>
  <si>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</si>
  <si>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</si>
  <si>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</si>
  <si>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</si>
  <si>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</si>
  <si>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</si>
  <si>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</si>
  <si>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</si>
  <si>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</si>
  <si>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</si>
  <si>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</si>
  <si>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</si>
  <si>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</si>
  <si>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</si>
  <si>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</si>
  <si>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</si>
  <si>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</si>
  <si>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</si>
  <si>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</si>
  <si>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</si>
  <si>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</si>
  <si>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</si>
  <si>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</si>
  <si>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</si>
  <si>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</si>
  <si>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</si>
  <si>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</si>
  <si>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</si>
  <si>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</si>
  <si>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</si>
  <si>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</si>
  <si>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</si>
  <si>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</si>
  <si>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</si>
  <si>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</si>
  <si>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</si>
  <si>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</si>
  <si>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</si>
  <si>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</si>
  <si>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</si>
  <si>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</si>
  <si>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</si>
  <si>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</si>
  <si>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</si>
  <si>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</si>
  <si>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</si>
  <si>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</si>
  <si>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</si>
  <si>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</si>
  <si>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</si>
  <si>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</si>
  <si>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</si>
  <si>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</si>
  <si>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</si>
  <si>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</si>
  <si>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</si>
  <si>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</si>
  <si>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</si>
  <si>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</si>
  <si>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</si>
  <si>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</si>
  <si>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</si>
  <si>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</si>
  <si>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</si>
  <si>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</si>
  <si>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</si>
  <si>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</si>
  <si>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</si>
  <si>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</si>
  <si>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</si>
  <si>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</si>
  <si>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</si>
  <si>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</si>
  <si>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</si>
  <si>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</si>
  <si>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</si>
  <si>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</si>
  <si>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</si>
  <si>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</si>
  <si>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</si>
  <si>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</si>
  <si>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</si>
  <si>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</si>
  <si>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</si>
  <si>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</si>
  <si>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</si>
  <si>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</si>
  <si>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</si>
  <si>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</si>
  <si>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</si>
  <si>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</si>
  <si>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</si>
  <si>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</si>
  <si>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</si>
  <si>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</si>
  <si>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</si>
  <si>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</si>
  <si>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</si>
  <si>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</si>
  <si>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</si>
  <si>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</si>
  <si>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</si>
  <si>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</si>
  <si>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</si>
  <si>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</si>
  <si>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</si>
  <si>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</si>
  <si>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</si>
  <si>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</si>
  <si>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</si>
  <si>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</si>
  <si>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</si>
  <si>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</si>
  <si>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</si>
  <si>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</si>
  <si>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</si>
  <si>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</si>
  <si>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</si>
  <si>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</si>
  <si>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</si>
  <si>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</si>
  <si>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</si>
  <si>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</si>
  <si>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</si>
  <si>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</si>
  <si>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</si>
  <si>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</si>
  <si>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</si>
  <si>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</si>
  <si>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</si>
  <si>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</si>
  <si>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</si>
  <si>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</si>
  <si>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</si>
  <si>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Netze BW GmbH</t>
  </si>
  <si>
    <t>Stuttgart</t>
  </si>
  <si>
    <t>EDM</t>
  </si>
  <si>
    <t>Deutscher Wetterdienst</t>
  </si>
  <si>
    <t>Stuttgart Echtderdingen</t>
  </si>
  <si>
    <t>Stuttgart/Echterdingen</t>
  </si>
  <si>
    <t>Stuttgart Netze GmbH</t>
  </si>
  <si>
    <t>9870134400009</t>
  </si>
  <si>
    <t>Kesselstraße 21-23</t>
  </si>
  <si>
    <t>edm.gas@service.stuttgart-netze.de</t>
  </si>
  <si>
    <t>0711 289 44040</t>
  </si>
  <si>
    <t>Stuttgart Netze</t>
  </si>
  <si>
    <t>THE0NKH701344000</t>
  </si>
  <si>
    <t>DE_GHD03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</si>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</sst>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0" fontId="77" fillId="33" borderId="17" xfId="152" applyFill="1" applyBorder="1" applyAlignment="1">
      <alignment horizontal="center"/>
      <protection locked="0"/>
    </xf>
    <xf numFmtId="0" fontId="12" fillId="77" borderId="17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0" fontId="74" fillId="78" borderId="72" xfId="0" applyFont="1" applyFill="1" applyBorder="1" applyAlignment="1">
      <alignment horizontal="center" vertical="center"/>
    </xf>
    <xf numFmtId="0" fontId="74" fillId="79" borderId="41" xfId="0" applyFont="1" applyFill="1" applyBorder="1" applyAlignment="1">
      <alignment horizontal="center" vertical="center"/>
    </xf>
    <xf numFmtId="0" fontId="74" fillId="79" borderId="0" xfId="0" applyFont="1" applyFill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4025424</xdr:colOff>
      <xdr:row>0</xdr:row>
      <xdr:rowOff>789305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2028984</xdr:colOff>
      <xdr:row>0</xdr:row>
      <xdr:rowOff>812800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1587773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788670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815340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.gas@service.stuttgart-netz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opLeftCell="A5" zoomScale="95" zoomScaleNormal="95" workbookViewId="0">
      <selection activeCell="G31" sqref="G31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6" t="s">
        <v>463</v>
      </c>
    </row>
    <row r="3" spans="2:7"/>
    <row r="4" spans="2:7">
      <c r="B4" t="s">
        <v>458</v>
      </c>
    </row>
    <row r="5" spans="2:7">
      <c r="B5" t="s">
        <v>459</v>
      </c>
    </row>
    <row r="6" spans="2:7"/>
    <row r="7" spans="2:7">
      <c r="B7" t="s">
        <v>336</v>
      </c>
    </row>
    <row r="8" spans="2:7">
      <c r="B8" t="s">
        <v>460</v>
      </c>
    </row>
    <row r="9" spans="2:7"/>
    <row r="10" spans="2:7">
      <c r="B10" s="10" t="s">
        <v>445</v>
      </c>
    </row>
    <row r="11" spans="2:7">
      <c r="B11" t="s">
        <v>497</v>
      </c>
    </row>
    <row r="12" spans="2:7">
      <c r="B12" t="s">
        <v>498</v>
      </c>
    </row>
    <row r="13" spans="2:7">
      <c r="B13" t="s">
        <v>506</v>
      </c>
    </row>
    <row r="14" spans="2:7"/>
    <row r="15" spans="2:7">
      <c r="B15" s="14" t="s">
        <v>462</v>
      </c>
    </row>
    <row r="16" spans="2:7">
      <c r="G16" s="7"/>
    </row>
    <row r="17" spans="2:3">
      <c r="B17" s="2" t="s">
        <v>343</v>
      </c>
    </row>
    <row r="18" spans="2:3">
      <c r="B18" s="12" t="s">
        <v>337</v>
      </c>
    </row>
    <row r="19" spans="2:3">
      <c r="B19" s="12" t="s">
        <v>338</v>
      </c>
    </row>
    <row r="20" spans="2:3">
      <c r="B20" s="2"/>
    </row>
    <row r="21" spans="2:3">
      <c r="B21" s="2" t="s">
        <v>461</v>
      </c>
    </row>
    <row r="22" spans="2:3">
      <c r="B22" s="12" t="s">
        <v>339</v>
      </c>
    </row>
    <row r="23" spans="2:3">
      <c r="B23" s="12" t="s">
        <v>340</v>
      </c>
    </row>
    <row r="24" spans="2:3">
      <c r="B24" s="2"/>
    </row>
    <row r="25" spans="2:3">
      <c r="B25" s="2" t="s">
        <v>344</v>
      </c>
    </row>
    <row r="26" spans="2:3">
      <c r="B26" s="12" t="s">
        <v>341</v>
      </c>
    </row>
    <row r="27" spans="2:3">
      <c r="B27" s="12" t="s">
        <v>342</v>
      </c>
    </row>
    <row r="28" spans="2:3"/>
    <row r="29" spans="2:3">
      <c r="B29" s="15" t="s">
        <v>345</v>
      </c>
      <c r="C29" s="13">
        <v>43663</v>
      </c>
    </row>
    <row r="30" spans="2:3">
      <c r="B30" s="15" t="s">
        <v>346</v>
      </c>
      <c r="C30" s="284" t="s">
        <v>654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opLeftCell="A4" zoomScale="80" zoomScaleNormal="80" workbookViewId="0">
      <selection activeCell="D4" sqref="D4"/>
    </sheetView>
  </sheetViews>
  <sheetFormatPr baseColWidth="10" defaultColWidth="0" defaultRowHeight="14.4" zeroHeight="1"/>
  <cols>
    <col min="1" max="1" width="2.88671875" customWidth="1"/>
    <col min="2" max="2" width="5.88671875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2:6" ht="75.75" customHeight="1"/>
    <row r="2" spans="2:6" ht="23.4">
      <c r="B2" s="6" t="s">
        <v>259</v>
      </c>
    </row>
    <row r="3" spans="2:6" ht="15" customHeight="1">
      <c r="B3" s="16"/>
    </row>
    <row r="4" spans="2:6" ht="15" customHeight="1">
      <c r="B4" s="16"/>
      <c r="C4" s="46" t="s">
        <v>501</v>
      </c>
      <c r="D4" s="17">
        <v>45618</v>
      </c>
      <c r="F4" s="8"/>
    </row>
    <row r="5" spans="2:6" ht="15" customHeight="1">
      <c r="B5" s="16"/>
    </row>
    <row r="6" spans="2:6" ht="15" customHeight="1">
      <c r="B6" s="16"/>
      <c r="C6" s="46" t="s">
        <v>502</v>
      </c>
      <c r="D6" s="17">
        <v>45658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72</v>
      </c>
      <c r="C9" s="3" t="s">
        <v>260</v>
      </c>
      <c r="D9" s="29" t="s">
        <v>665</v>
      </c>
    </row>
    <row r="10" spans="2:6" ht="15" customHeight="1">
      <c r="B10" s="16"/>
      <c r="C10" s="3"/>
      <c r="D10" s="18"/>
    </row>
    <row r="11" spans="2:6" ht="15" customHeight="1">
      <c r="B11" s="5" t="s">
        <v>73</v>
      </c>
      <c r="C11" s="2" t="s">
        <v>483</v>
      </c>
      <c r="D11" s="285" t="s">
        <v>666</v>
      </c>
    </row>
    <row r="12" spans="2:6" ht="15" customHeight="1">
      <c r="B12" s="16"/>
      <c r="C12" s="3"/>
      <c r="D12" s="18"/>
    </row>
    <row r="13" spans="2:6" ht="15" customHeight="1">
      <c r="B13" s="5" t="s">
        <v>74</v>
      </c>
      <c r="C13" s="3" t="s">
        <v>261</v>
      </c>
      <c r="D13" s="29" t="s">
        <v>667</v>
      </c>
    </row>
    <row r="14" spans="2:6" ht="15" customHeight="1">
      <c r="B14" s="16"/>
      <c r="C14" s="3"/>
      <c r="D14" s="19"/>
    </row>
    <row r="15" spans="2:6" ht="15" customHeight="1">
      <c r="B15" s="5" t="s">
        <v>75</v>
      </c>
      <c r="C15" s="3" t="s">
        <v>262</v>
      </c>
      <c r="D15" s="286">
        <v>70327</v>
      </c>
    </row>
    <row r="16" spans="2:6" ht="15" customHeight="1">
      <c r="B16" s="16"/>
      <c r="C16" s="3"/>
      <c r="D16" s="19"/>
    </row>
    <row r="17" spans="2:15" ht="15" customHeight="1">
      <c r="B17" s="5" t="s">
        <v>76</v>
      </c>
      <c r="C17" s="3" t="s">
        <v>263</v>
      </c>
      <c r="D17" s="29" t="s">
        <v>660</v>
      </c>
    </row>
    <row r="18" spans="2:15" ht="15" customHeight="1">
      <c r="B18" s="16"/>
      <c r="C18" s="3"/>
      <c r="D18" s="19"/>
    </row>
    <row r="19" spans="2:15" ht="15" customHeight="1">
      <c r="B19" s="5" t="s">
        <v>77</v>
      </c>
      <c r="C19" s="3" t="s">
        <v>264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78</v>
      </c>
      <c r="C21" s="3" t="s">
        <v>265</v>
      </c>
      <c r="D21" s="288" t="s">
        <v>668</v>
      </c>
    </row>
    <row r="22" spans="2:15" ht="15" customHeight="1">
      <c r="B22" s="16"/>
      <c r="C22" s="3"/>
      <c r="D22" s="19"/>
    </row>
    <row r="23" spans="2:15" ht="15" customHeight="1">
      <c r="B23" s="5" t="s">
        <v>79</v>
      </c>
      <c r="C23" s="3" t="s">
        <v>266</v>
      </c>
      <c r="D23" s="29" t="s">
        <v>669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80</v>
      </c>
      <c r="C25" s="3" t="s">
        <v>484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81</v>
      </c>
      <c r="C27" t="s">
        <v>457</v>
      </c>
      <c r="D27" s="29" t="s">
        <v>394</v>
      </c>
      <c r="E27" s="27"/>
    </row>
    <row r="28" spans="2:15">
      <c r="C28" s="45" t="s">
        <v>500</v>
      </c>
      <c r="D28" s="31" t="str">
        <f>IF(D27&lt;&gt;C28,VLOOKUP(D27,$C$29:$D$48,2,FALSE),C28)</f>
        <v>Stuttgart Netze</v>
      </c>
      <c r="E28" s="26"/>
    </row>
    <row r="29" spans="2:15">
      <c r="C29" s="16" t="s">
        <v>394</v>
      </c>
      <c r="D29" s="30" t="s">
        <v>670</v>
      </c>
      <c r="E29" s="28"/>
    </row>
    <row r="30" spans="2:15">
      <c r="C30" s="16" t="s">
        <v>395</v>
      </c>
      <c r="D30" s="30"/>
      <c r="E30" s="28"/>
    </row>
    <row r="31" spans="2:15">
      <c r="C31" s="16" t="s">
        <v>420</v>
      </c>
      <c r="D31" s="30"/>
      <c r="E31" s="28"/>
    </row>
    <row r="32" spans="2:15">
      <c r="C32" s="16" t="s">
        <v>421</v>
      </c>
      <c r="D32" s="30"/>
      <c r="E32" s="28"/>
    </row>
    <row r="33" spans="3:5">
      <c r="C33" s="16" t="s">
        <v>422</v>
      </c>
      <c r="D33" s="30"/>
      <c r="E33" s="28"/>
    </row>
    <row r="34" spans="3:5">
      <c r="C34" s="16" t="s">
        <v>423</v>
      </c>
      <c r="D34" s="30"/>
      <c r="E34" s="28"/>
    </row>
    <row r="35" spans="3:5">
      <c r="C35" s="16" t="s">
        <v>424</v>
      </c>
      <c r="D35" s="30"/>
      <c r="E35" s="28"/>
    </row>
    <row r="36" spans="3:5">
      <c r="C36" s="16" t="s">
        <v>425</v>
      </c>
      <c r="D36" s="30"/>
      <c r="E36" s="28"/>
    </row>
    <row r="37" spans="3:5">
      <c r="C37" s="16" t="s">
        <v>426</v>
      </c>
      <c r="D37" s="30"/>
      <c r="E37" s="28"/>
    </row>
    <row r="38" spans="3:5">
      <c r="C38" s="16" t="s">
        <v>429</v>
      </c>
      <c r="D38" s="30"/>
      <c r="E38" s="28"/>
    </row>
    <row r="39" spans="3:5">
      <c r="C39" s="16" t="s">
        <v>430</v>
      </c>
      <c r="D39" s="30"/>
      <c r="E39" s="28"/>
    </row>
    <row r="40" spans="3:5">
      <c r="C40" s="16" t="s">
        <v>431</v>
      </c>
      <c r="D40" s="30"/>
      <c r="E40" s="28"/>
    </row>
    <row r="41" spans="3:5">
      <c r="C41" s="16" t="s">
        <v>432</v>
      </c>
      <c r="D41" s="30"/>
      <c r="E41" s="28"/>
    </row>
    <row r="42" spans="3:5">
      <c r="C42" s="16" t="s">
        <v>433</v>
      </c>
      <c r="D42" s="30"/>
      <c r="E42" s="28"/>
    </row>
    <row r="43" spans="3:5">
      <c r="C43" s="16" t="s">
        <v>434</v>
      </c>
      <c r="D43" s="30"/>
      <c r="E43" s="28"/>
    </row>
    <row r="44" spans="3:5">
      <c r="C44" s="16" t="s">
        <v>435</v>
      </c>
      <c r="D44" s="30"/>
      <c r="E44" s="28"/>
    </row>
    <row r="45" spans="3:5">
      <c r="C45" s="16" t="s">
        <v>436</v>
      </c>
      <c r="D45" s="30"/>
      <c r="E45" s="28"/>
    </row>
    <row r="46" spans="3:5">
      <c r="C46" s="16" t="s">
        <v>437</v>
      </c>
      <c r="D46" s="30"/>
      <c r="E46" s="28"/>
    </row>
    <row r="47" spans="3:5">
      <c r="C47" s="16" t="s">
        <v>438</v>
      </c>
      <c r="D47" s="30"/>
      <c r="E47" s="28"/>
    </row>
    <row r="48" spans="3:5">
      <c r="C48" s="16" t="s">
        <v>439</v>
      </c>
      <c r="D48" s="30"/>
      <c r="E48" s="28"/>
    </row>
    <row r="49"/>
    <row r="50"/>
  </sheetData>
  <conditionalFormatting sqref="D29:D48">
    <cfRule type="expression" dxfId="46" priority="2">
      <formula>IF(CELL("Zeile",D29)&lt;$D$25+CELL("Zeile",$D$29),1,0)</formula>
    </cfRule>
  </conditionalFormatting>
  <conditionalFormatting sqref="D30:D48">
    <cfRule type="expression" dxfId="4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E60B03AF-39F9-45D5-9A13-381622DD90C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6" zoomScale="80" zoomScaleNormal="80" workbookViewId="0">
      <selection activeCell="D32" sqref="D32"/>
    </sheetView>
  </sheetViews>
  <sheetFormatPr baseColWidth="10" defaultColWidth="0" defaultRowHeight="18" customHeight="1"/>
  <cols>
    <col min="1" max="1" width="2.88671875" customWidth="1"/>
    <col min="2" max="2" width="5.88671875" customWidth="1"/>
    <col min="3" max="3" width="51.44140625" customWidth="1"/>
    <col min="4" max="4" width="33.109375" customWidth="1"/>
    <col min="5" max="5" width="26.5546875" customWidth="1"/>
    <col min="6" max="39" width="8.88671875" style="9" hidden="1" customWidth="1"/>
    <col min="40" max="16384" width="8.88671875" hidden="1"/>
  </cols>
  <sheetData>
    <row r="1" spans="2:15" ht="75" customHeight="1"/>
    <row r="2" spans="2:15" ht="23.4">
      <c r="B2" s="6" t="s">
        <v>267</v>
      </c>
    </row>
    <row r="3" spans="2:15" ht="14.4"/>
    <row r="4" spans="2:15" ht="14.4"/>
    <row r="5" spans="2:15" ht="15" customHeight="1">
      <c r="B5" s="16"/>
      <c r="C5" s="38" t="s">
        <v>443</v>
      </c>
      <c r="D5" s="40" t="str">
        <f>Netzbetreiber!$D$9</f>
        <v>Stuttgart Netze GmbH</v>
      </c>
      <c r="H5" s="47"/>
      <c r="I5" s="47"/>
      <c r="J5" s="47"/>
      <c r="K5" s="47"/>
    </row>
    <row r="6" spans="2:15" ht="15" customHeight="1">
      <c r="B6" s="16"/>
      <c r="C6" s="43" t="s">
        <v>442</v>
      </c>
      <c r="D6" s="40" t="str">
        <f>Netzbetreiber!D28</f>
        <v>Stuttgart Netze</v>
      </c>
      <c r="H6" s="47"/>
      <c r="I6" s="47"/>
      <c r="J6" s="47"/>
      <c r="K6" s="47"/>
    </row>
    <row r="7" spans="2:15" ht="15" customHeight="1">
      <c r="B7" s="16"/>
      <c r="C7" s="38" t="s">
        <v>486</v>
      </c>
      <c r="D7" s="42" t="str">
        <f>Netzbetreiber!$D$11</f>
        <v>9870134400009</v>
      </c>
      <c r="H7" s="47"/>
      <c r="I7" s="47"/>
      <c r="J7" s="47"/>
      <c r="K7" s="47"/>
    </row>
    <row r="8" spans="2:15" ht="15" customHeight="1">
      <c r="B8" s="16"/>
      <c r="C8" s="38" t="s">
        <v>134</v>
      </c>
      <c r="D8" s="33">
        <f>Netzbetreiber!$D$6</f>
        <v>45658</v>
      </c>
      <c r="H8" s="47"/>
      <c r="I8" s="47"/>
      <c r="J8" s="47"/>
      <c r="K8" s="47"/>
    </row>
    <row r="9" spans="2:15" ht="15" customHeight="1">
      <c r="B9" s="5"/>
      <c r="C9" s="1"/>
      <c r="D9" s="1"/>
      <c r="E9" s="1"/>
      <c r="F9" s="66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>
        <v>11</v>
      </c>
      <c r="C11" s="3" t="s">
        <v>617</v>
      </c>
      <c r="D11" s="21" t="s">
        <v>618</v>
      </c>
      <c r="H11" s="227" t="s">
        <v>618</v>
      </c>
      <c r="I11" s="227" t="s">
        <v>619</v>
      </c>
      <c r="J11" s="47"/>
      <c r="K11" s="47"/>
    </row>
    <row r="12" spans="2:15" ht="15" customHeight="1">
      <c r="B12" s="16"/>
      <c r="C12" s="3"/>
      <c r="D12" s="19"/>
      <c r="H12" s="47"/>
      <c r="I12" s="47"/>
      <c r="J12" s="47"/>
      <c r="K12" s="47"/>
    </row>
    <row r="13" spans="2:15" ht="15" customHeight="1">
      <c r="B13" s="5" t="s">
        <v>83</v>
      </c>
      <c r="C13" s="3" t="s">
        <v>655</v>
      </c>
      <c r="D13" s="29" t="s">
        <v>671</v>
      </c>
      <c r="H13" s="47"/>
      <c r="I13" s="47"/>
      <c r="J13" s="47"/>
      <c r="K13" s="47"/>
    </row>
    <row r="14" spans="2:15" ht="15" customHeight="1">
      <c r="B14" s="16"/>
      <c r="C14" s="3"/>
      <c r="D14" s="19"/>
      <c r="H14" s="223"/>
      <c r="I14" s="223"/>
      <c r="J14" s="223"/>
      <c r="K14" s="223"/>
      <c r="L14" s="224"/>
    </row>
    <row r="15" spans="2:15" ht="15" customHeight="1">
      <c r="B15" s="5" t="s">
        <v>84</v>
      </c>
      <c r="C15" s="20" t="s">
        <v>367</v>
      </c>
      <c r="D15" s="32" t="s">
        <v>258</v>
      </c>
      <c r="H15" s="225" t="s">
        <v>258</v>
      </c>
      <c r="I15" s="225" t="s">
        <v>136</v>
      </c>
      <c r="J15" s="223"/>
      <c r="K15" s="223"/>
      <c r="L15" s="224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6" t="s">
        <v>576</v>
      </c>
      <c r="I16" s="226" t="s">
        <v>487</v>
      </c>
      <c r="J16" s="223"/>
      <c r="K16" s="223"/>
      <c r="L16" s="224"/>
    </row>
    <row r="17" spans="2:16" ht="15" customHeight="1">
      <c r="B17" s="16"/>
      <c r="C17" t="str">
        <f>HLOOKUP($D$15,$H$15:$I$17,3,0)</f>
        <v>=&gt; Zeitreihentyp SLPsyn</v>
      </c>
      <c r="D17" s="11"/>
      <c r="H17" s="226" t="s">
        <v>488</v>
      </c>
      <c r="I17" s="226" t="s">
        <v>489</v>
      </c>
      <c r="J17" s="223"/>
      <c r="K17" s="223"/>
      <c r="L17" s="224"/>
    </row>
    <row r="18" spans="2:16" ht="15" customHeight="1">
      <c r="B18" s="16"/>
      <c r="D18" s="11"/>
      <c r="H18" s="226"/>
      <c r="I18" s="226"/>
      <c r="J18" s="223"/>
      <c r="K18" s="223"/>
      <c r="L18" s="224"/>
    </row>
    <row r="19" spans="2:16" ht="15" customHeight="1">
      <c r="B19" s="5" t="s">
        <v>85</v>
      </c>
      <c r="C19" t="s">
        <v>615</v>
      </c>
      <c r="D19" s="32" t="s">
        <v>611</v>
      </c>
      <c r="H19" s="223" t="s">
        <v>611</v>
      </c>
      <c r="I19" s="223" t="s">
        <v>612</v>
      </c>
      <c r="J19" s="223"/>
      <c r="K19"/>
      <c r="L19" s="224"/>
    </row>
    <row r="20" spans="2:16" ht="15" customHeight="1">
      <c r="B20" s="5"/>
      <c r="C20" t="str">
        <f>HLOOKUP(D19,H19:I20,2,0)</f>
        <v>nach TU-München Verfahren</v>
      </c>
      <c r="D20" s="32" t="s">
        <v>613</v>
      </c>
      <c r="H20" s="223" t="s">
        <v>614</v>
      </c>
      <c r="I20" t="s">
        <v>610</v>
      </c>
      <c r="J20"/>
      <c r="K20"/>
      <c r="L20" s="224"/>
    </row>
    <row r="21" spans="2:16" ht="15" customHeight="1">
      <c r="B21" s="16"/>
      <c r="C21" s="2" t="s">
        <v>616</v>
      </c>
      <c r="D21" s="2" t="str">
        <f>IF(D19=$H$19,L21,IF(D20=$H$21,M21,N21))</f>
        <v>=&gt;  Q(D) = KW  x  h(T, SLP-Typ)  x  F(WT)</v>
      </c>
      <c r="H21" s="223" t="s">
        <v>613</v>
      </c>
      <c r="I21" s="223" t="s">
        <v>620</v>
      </c>
      <c r="J21"/>
      <c r="K21"/>
      <c r="L21" s="226" t="s">
        <v>621</v>
      </c>
      <c r="M21" s="226" t="s">
        <v>623</v>
      </c>
      <c r="N21" s="226" t="s">
        <v>622</v>
      </c>
      <c r="O21"/>
      <c r="P21" s="224"/>
    </row>
    <row r="22" spans="2:16" ht="15" customHeight="1">
      <c r="B22" s="16"/>
      <c r="C22" s="2"/>
      <c r="H22" s="223"/>
      <c r="I22" s="223"/>
      <c r="J22" s="223"/>
      <c r="K22" s="223"/>
      <c r="L22" s="224"/>
    </row>
    <row r="23" spans="2:16" ht="15" customHeight="1">
      <c r="B23" s="5" t="s">
        <v>86</v>
      </c>
      <c r="C23" s="4" t="s">
        <v>579</v>
      </c>
      <c r="D23" s="29" t="s">
        <v>137</v>
      </c>
      <c r="H23" s="225" t="s">
        <v>135</v>
      </c>
      <c r="I23" s="225" t="s">
        <v>137</v>
      </c>
      <c r="J23" s="223"/>
      <c r="K23" s="223"/>
      <c r="L23" s="224"/>
    </row>
    <row r="24" spans="2:16" ht="15" customHeight="1">
      <c r="B24" s="5"/>
      <c r="C24" s="4" t="s">
        <v>624</v>
      </c>
      <c r="D24" s="29" t="s">
        <v>625</v>
      </c>
      <c r="H24" s="255" t="s">
        <v>625</v>
      </c>
      <c r="I24" s="225" t="s">
        <v>626</v>
      </c>
      <c r="J24" s="225" t="s">
        <v>627</v>
      </c>
      <c r="K24" s="223"/>
      <c r="L24" s="224"/>
    </row>
    <row r="25" spans="2:16" ht="15" customHeight="1">
      <c r="B25" s="16"/>
      <c r="C25" t="str">
        <f>HLOOKUP(D24,H24:J25,2,0)</f>
        <v>=&gt; Q(Allokation)  =  Q(Synth.);    F(kor) = 1</v>
      </c>
      <c r="D25" s="256">
        <v>1</v>
      </c>
      <c r="H25" s="226" t="s">
        <v>628</v>
      </c>
      <c r="I25" s="226" t="s">
        <v>629</v>
      </c>
      <c r="J25" s="226" t="s">
        <v>630</v>
      </c>
      <c r="K25" s="223"/>
      <c r="L25" s="224"/>
    </row>
    <row r="26" spans="2:16" ht="15" customHeight="1">
      <c r="B26" s="16"/>
      <c r="C26" t="str">
        <f>HLOOKUP(D24,H24:J26,3,0)</f>
        <v xml:space="preserve"> </v>
      </c>
      <c r="D26" s="27"/>
      <c r="H26" s="226" t="s">
        <v>631</v>
      </c>
      <c r="I26" s="226" t="s">
        <v>632</v>
      </c>
      <c r="J26" s="226" t="s">
        <v>633</v>
      </c>
      <c r="K26" s="223"/>
      <c r="L26" s="224"/>
    </row>
    <row r="27" spans="2:16" ht="15" customHeight="1">
      <c r="B27" s="16"/>
      <c r="C27" s="2"/>
      <c r="H27" s="223"/>
      <c r="I27" s="223"/>
      <c r="J27" s="223"/>
      <c r="K27" s="223"/>
      <c r="L27" s="224"/>
    </row>
    <row r="28" spans="2:16" ht="15" customHeight="1">
      <c r="B28" s="5" t="s">
        <v>369</v>
      </c>
      <c r="C28" s="4" t="s">
        <v>578</v>
      </c>
      <c r="D28" s="29" t="s">
        <v>137</v>
      </c>
      <c r="H28" s="225" t="s">
        <v>135</v>
      </c>
      <c r="I28" s="225" t="s">
        <v>137</v>
      </c>
      <c r="J28" s="223"/>
      <c r="K28" s="223"/>
      <c r="L28" s="224"/>
    </row>
    <row r="29" spans="2:16" ht="15" customHeight="1">
      <c r="B29" s="16"/>
      <c r="C29" t="str">
        <f>HLOOKUP(D28,$H$28:$I$29,2,0)</f>
        <v>=&gt; Q(Allokation)  =  Q(D-2);  F(opt) = 1</v>
      </c>
      <c r="H29" s="226" t="s">
        <v>634</v>
      </c>
      <c r="I29" s="226" t="s">
        <v>635</v>
      </c>
      <c r="J29" s="223"/>
      <c r="K29" s="223"/>
      <c r="L29" s="224"/>
    </row>
    <row r="30" spans="2:16" ht="15" customHeight="1">
      <c r="B30" s="16"/>
      <c r="C30" t="str">
        <f>HLOOKUP(D28,$H$28:$I$30,3,0)</f>
        <v xml:space="preserve"> </v>
      </c>
      <c r="H30" s="226" t="s">
        <v>636</v>
      </c>
      <c r="I30" s="223" t="s">
        <v>631</v>
      </c>
      <c r="J30" s="223"/>
      <c r="K30" s="223"/>
      <c r="L30" s="224"/>
    </row>
    <row r="31" spans="2:16" ht="15" customHeight="1">
      <c r="B31" s="16"/>
      <c r="C31" s="2"/>
      <c r="H31" s="223"/>
      <c r="I31" s="223"/>
      <c r="J31" s="223"/>
      <c r="K31" s="223"/>
      <c r="L31" s="224"/>
    </row>
    <row r="32" spans="2:16" ht="15" customHeight="1">
      <c r="B32" s="5" t="s">
        <v>492</v>
      </c>
      <c r="C32" s="2" t="s">
        <v>494</v>
      </c>
      <c r="D32" s="220">
        <v>4</v>
      </c>
      <c r="H32" s="223"/>
      <c r="I32" s="223"/>
      <c r="J32" s="223"/>
      <c r="K32" s="223"/>
      <c r="L32" s="224"/>
    </row>
    <row r="33" spans="2:22" ht="15" customHeight="1">
      <c r="B33" s="16"/>
      <c r="C33" s="2"/>
      <c r="H33" s="223"/>
      <c r="I33" s="223"/>
      <c r="J33" s="223"/>
      <c r="K33" s="223"/>
      <c r="L33" s="224"/>
    </row>
    <row r="34" spans="2:22" ht="15" customHeight="1">
      <c r="B34" s="5" t="s">
        <v>550</v>
      </c>
      <c r="C34" s="3" t="s">
        <v>364</v>
      </c>
      <c r="D34" s="22">
        <v>1500000</v>
      </c>
      <c r="E34" t="s">
        <v>507</v>
      </c>
      <c r="I34" s="223"/>
      <c r="J34" s="223"/>
      <c r="K34" s="223"/>
      <c r="L34" s="223"/>
      <c r="M34" s="224"/>
    </row>
    <row r="35" spans="2:22" ht="15" customHeight="1">
      <c r="C35" t="s">
        <v>490</v>
      </c>
      <c r="H35" s="47"/>
      <c r="I35" s="47"/>
      <c r="J35" s="47"/>
      <c r="K35" s="47"/>
    </row>
    <row r="36" spans="2:22" ht="15" customHeight="1">
      <c r="C36" s="23"/>
      <c r="D36" s="19"/>
      <c r="H36" s="47"/>
      <c r="I36" s="47"/>
      <c r="J36" s="47"/>
      <c r="K36" s="47"/>
    </row>
    <row r="37" spans="2:22" ht="15" customHeight="1">
      <c r="B37" s="5" t="s">
        <v>551</v>
      </c>
      <c r="C37" s="3" t="s">
        <v>365</v>
      </c>
      <c r="D37" s="24"/>
      <c r="E37" t="s">
        <v>542</v>
      </c>
      <c r="H37" s="47"/>
      <c r="I37" s="47"/>
      <c r="J37" s="47"/>
      <c r="K37" s="47"/>
    </row>
    <row r="38" spans="2:22" ht="15" customHeight="1">
      <c r="C38" t="s">
        <v>491</v>
      </c>
    </row>
    <row r="39" spans="2:22" ht="15" customHeight="1">
      <c r="B39" s="5"/>
      <c r="C39" s="2"/>
    </row>
    <row r="40" spans="2:22" ht="15" customHeight="1">
      <c r="B40" s="5"/>
      <c r="C40" s="2" t="s">
        <v>541</v>
      </c>
    </row>
    <row r="41" spans="2:22" ht="18" customHeight="1">
      <c r="C41" s="2" t="s">
        <v>543</v>
      </c>
    </row>
    <row r="42" spans="2:22" ht="18" customHeight="1">
      <c r="C42" s="2"/>
    </row>
    <row r="43" spans="2:22" ht="15" customHeight="1">
      <c r="B43" s="16" t="s">
        <v>552</v>
      </c>
      <c r="C43" s="38" t="s">
        <v>577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588</v>
      </c>
      <c r="D45" s="30" t="s">
        <v>664</v>
      </c>
    </row>
    <row r="46" spans="2:22" ht="18" customHeight="1">
      <c r="C46" s="16" t="s">
        <v>589</v>
      </c>
      <c r="D46" s="30"/>
    </row>
    <row r="47" spans="2:22" ht="18" customHeight="1">
      <c r="C47" s="16" t="s">
        <v>590</v>
      </c>
      <c r="D47" s="30"/>
    </row>
    <row r="48" spans="2:22" ht="18" customHeight="1">
      <c r="C48" s="16" t="s">
        <v>591</v>
      </c>
      <c r="D48" s="30"/>
    </row>
    <row r="49" spans="3:4" ht="18" customHeight="1">
      <c r="C49" s="16" t="s">
        <v>592</v>
      </c>
      <c r="D49" s="30"/>
    </row>
    <row r="50" spans="3:4" ht="18" customHeight="1">
      <c r="C50" s="16" t="s">
        <v>593</v>
      </c>
      <c r="D50" s="30"/>
    </row>
    <row r="51" spans="3:4" ht="18" customHeight="1">
      <c r="C51" s="16" t="s">
        <v>594</v>
      </c>
      <c r="D51" s="30"/>
    </row>
    <row r="52" spans="3:4" ht="18" customHeight="1">
      <c r="C52" s="16" t="s">
        <v>595</v>
      </c>
      <c r="D52" s="30"/>
    </row>
    <row r="53" spans="3:4" ht="18" customHeight="1">
      <c r="C53" s="16" t="s">
        <v>596</v>
      </c>
      <c r="D53" s="30"/>
    </row>
    <row r="54" spans="3:4" ht="18" customHeight="1">
      <c r="C54" s="16" t="s">
        <v>597</v>
      </c>
      <c r="D54" s="30"/>
    </row>
    <row r="55" spans="3:4" ht="18" customHeight="1">
      <c r="C55" s="16" t="s">
        <v>598</v>
      </c>
      <c r="D55" s="30"/>
    </row>
    <row r="56" spans="3:4" ht="18" customHeight="1">
      <c r="C56" s="16" t="s">
        <v>599</v>
      </c>
      <c r="D56" s="30"/>
    </row>
    <row r="57" spans="3:4" ht="18" customHeight="1">
      <c r="C57" s="16" t="s">
        <v>600</v>
      </c>
      <c r="D57" s="30"/>
    </row>
    <row r="58" spans="3:4" ht="18" customHeight="1">
      <c r="C58" s="16" t="s">
        <v>601</v>
      </c>
      <c r="D58" s="30"/>
    </row>
    <row r="59" spans="3:4" ht="18" customHeight="1">
      <c r="C59" s="16" t="s">
        <v>602</v>
      </c>
      <c r="D59" s="30"/>
    </row>
  </sheetData>
  <conditionalFormatting sqref="D13">
    <cfRule type="expression" dxfId="44" priority="1">
      <formula>IF($D$11="Gaspool",1,0)</formula>
    </cfRule>
  </conditionalFormatting>
  <conditionalFormatting sqref="D20">
    <cfRule type="expression" dxfId="43" priority="15">
      <formula>IF($D$19=$H$19,1,0)</formula>
    </cfRule>
  </conditionalFormatting>
  <conditionalFormatting sqref="D23:D25">
    <cfRule type="expression" dxfId="42" priority="5">
      <formula>IF($D$15="analytisch",1,0)</formula>
    </cfRule>
  </conditionalFormatting>
  <conditionalFormatting sqref="D24">
    <cfRule type="expression" dxfId="41" priority="3">
      <formula>IF($D$23="nein",1)</formula>
    </cfRule>
  </conditionalFormatting>
  <conditionalFormatting sqref="D25">
    <cfRule type="expression" dxfId="40" priority="2">
      <formula>IF(AND($D$24=$I$24,$D$23=$H$23),1,0)</formula>
    </cfRule>
  </conditionalFormatting>
  <conditionalFormatting sqref="D28">
    <cfRule type="expression" dxfId="39" priority="4">
      <formula>IF($D$15="synthetisch",1,0)</formula>
    </cfRule>
  </conditionalFormatting>
  <conditionalFormatting sqref="D45:D59">
    <cfRule type="expression" dxfId="38" priority="17">
      <formula>IF(CELL("Zeile",D45)&lt;$D$43+CELL("Zeile",$D$45),1,0)</formula>
    </cfRule>
  </conditionalFormatting>
  <conditionalFormatting sqref="D46:D59">
    <cfRule type="expression" dxfId="37" priority="16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3" zoomScaleNormal="100" workbookViewId="0">
      <selection activeCell="G72" sqref="G72"/>
    </sheetView>
  </sheetViews>
  <sheetFormatPr baseColWidth="10" defaultColWidth="0" defaultRowHeight="14.4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5" width="22" customWidth="1"/>
    <col min="6" max="14" width="12.6640625" customWidth="1"/>
    <col min="15" max="15" width="34.109375" customWidth="1"/>
    <col min="16" max="16" width="7.33203125" style="9" hidden="1" customWidth="1"/>
    <col min="17" max="18" width="7.33203125" style="47" hidden="1" customWidth="1"/>
    <col min="19" max="19" width="13.44140625" style="47" hidden="1" customWidth="1"/>
    <col min="20" max="20" width="23.5546875" style="47" hidden="1" customWidth="1"/>
    <col min="21" max="21" width="5.44140625" style="47" hidden="1" customWidth="1"/>
    <col min="22" max="22" width="5" style="47" hidden="1" customWidth="1"/>
    <col min="23" max="23" width="5.33203125" style="47" hidden="1" customWidth="1"/>
    <col min="24" max="24" width="5" style="47" hidden="1" customWidth="1"/>
    <col min="25" max="25" width="8.109375" style="47" hidden="1" customWidth="1"/>
    <col min="26" max="26" width="11.6640625" style="47" hidden="1" customWidth="1"/>
    <col min="27" max="27" width="8.88671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4140625" style="39" hidden="1" customWidth="1"/>
    <col min="38" max="38" width="4" style="39" hidden="1" customWidth="1"/>
    <col min="39" max="47" width="4.44140625" style="39" hidden="1" customWidth="1"/>
    <col min="48" max="48" width="4" style="39" hidden="1" customWidth="1"/>
    <col min="49" max="126" width="0" style="39" hidden="1" customWidth="1"/>
    <col min="127" max="16384" width="1" style="39" hidden="1"/>
  </cols>
  <sheetData>
    <row r="1" spans="1:56" ht="75" customHeight="1"/>
    <row r="2" spans="1:56" ht="23.4">
      <c r="B2" s="6" t="s">
        <v>545</v>
      </c>
    </row>
    <row r="3" spans="1:56" ht="15" customHeight="1">
      <c r="B3" s="6"/>
    </row>
    <row r="4" spans="1:56">
      <c r="C4" s="38" t="s">
        <v>443</v>
      </c>
      <c r="D4" s="39"/>
      <c r="E4" s="40" t="s">
        <v>659</v>
      </c>
    </row>
    <row r="5" spans="1:56">
      <c r="C5" s="38" t="s">
        <v>442</v>
      </c>
      <c r="D5" s="39"/>
      <c r="E5" s="40" t="str">
        <f>Netzbetreiber!D28</f>
        <v>Stuttgart Netze</v>
      </c>
    </row>
    <row r="6" spans="1:56">
      <c r="C6" s="38" t="s">
        <v>486</v>
      </c>
      <c r="D6" s="39"/>
      <c r="E6" s="287">
        <v>9870020100002</v>
      </c>
    </row>
    <row r="7" spans="1:56">
      <c r="C7" s="38" t="s">
        <v>134</v>
      </c>
      <c r="D7" s="39"/>
      <c r="E7" s="33">
        <v>45658</v>
      </c>
    </row>
    <row r="8" spans="1:56">
      <c r="H8" s="66" t="s">
        <v>496</v>
      </c>
    </row>
    <row r="9" spans="1:56">
      <c r="C9" s="38" t="s">
        <v>523</v>
      </c>
      <c r="F9" s="127">
        <f>'SLP-Verfahren'!D43</f>
        <v>1</v>
      </c>
      <c r="H9" s="141" t="s">
        <v>603</v>
      </c>
    </row>
    <row r="10" spans="1:56">
      <c r="C10" s="38" t="s">
        <v>587</v>
      </c>
      <c r="F10" s="247">
        <v>1</v>
      </c>
      <c r="G10" s="39"/>
      <c r="H10" s="141" t="s">
        <v>604</v>
      </c>
    </row>
    <row r="11" spans="1:56">
      <c r="C11" s="38" t="s">
        <v>605</v>
      </c>
      <c r="F11" s="245" t="str">
        <f>INDEX('SLP-Verfahren'!D45:D59,'SLP-Temp-Gebiet #01'!F10)</f>
        <v>Stuttgart/Echterdingen</v>
      </c>
      <c r="G11" s="248"/>
      <c r="H11" s="66"/>
    </row>
    <row r="12" spans="1:56"/>
    <row r="13" spans="1:56" ht="18" customHeight="1">
      <c r="C13" s="290" t="s">
        <v>586</v>
      </c>
      <c r="D13" s="290"/>
      <c r="E13" s="290"/>
      <c r="F13" s="16" t="s">
        <v>549</v>
      </c>
      <c r="G13" t="s">
        <v>547</v>
      </c>
      <c r="H13" s="217" t="s">
        <v>564</v>
      </c>
      <c r="I13" s="39"/>
    </row>
    <row r="14" spans="1:56" ht="19.5" customHeight="1">
      <c r="C14" s="291" t="s">
        <v>446</v>
      </c>
      <c r="D14" s="291"/>
      <c r="E14" s="5" t="s">
        <v>447</v>
      </c>
      <c r="F14" s="218" t="s">
        <v>86</v>
      </c>
      <c r="G14" s="219" t="s">
        <v>573</v>
      </c>
      <c r="H14" s="34">
        <v>0</v>
      </c>
      <c r="I14" s="39"/>
      <c r="O14" s="142" t="s">
        <v>528</v>
      </c>
      <c r="R14" s="47" t="s">
        <v>565</v>
      </c>
      <c r="S14" s="47" t="s">
        <v>566</v>
      </c>
      <c r="T14" s="47" t="s">
        <v>567</v>
      </c>
      <c r="U14" s="47" t="s">
        <v>568</v>
      </c>
      <c r="V14" s="47" t="s">
        <v>548</v>
      </c>
      <c r="W14" s="47" t="s">
        <v>569</v>
      </c>
      <c r="X14" s="47" t="s">
        <v>570</v>
      </c>
      <c r="Y14" s="47" t="s">
        <v>571</v>
      </c>
      <c r="Z14" s="47" t="s">
        <v>572</v>
      </c>
      <c r="AA14" s="47" t="s">
        <v>573</v>
      </c>
      <c r="AB14" s="47" t="s">
        <v>574</v>
      </c>
      <c r="AC14" s="47" t="s">
        <v>575</v>
      </c>
    </row>
    <row r="15" spans="1:56" ht="19.5" customHeight="1">
      <c r="C15" s="291" t="s">
        <v>386</v>
      </c>
      <c r="D15" s="291"/>
      <c r="E15" s="5" t="s">
        <v>447</v>
      </c>
      <c r="F15" s="218" t="s">
        <v>72</v>
      </c>
      <c r="G15" s="219" t="s">
        <v>567</v>
      </c>
      <c r="H15" s="34">
        <v>0</v>
      </c>
      <c r="I15" s="39"/>
      <c r="O15" s="133" t="s">
        <v>662</v>
      </c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369</v>
      </c>
      <c r="AH15" s="216" t="s">
        <v>492</v>
      </c>
      <c r="AI15" s="216" t="s">
        <v>550</v>
      </c>
      <c r="AJ15" s="216" t="s">
        <v>551</v>
      </c>
      <c r="AK15" s="216" t="s">
        <v>552</v>
      </c>
      <c r="AL15" s="216" t="s">
        <v>553</v>
      </c>
      <c r="AM15" s="216" t="s">
        <v>554</v>
      </c>
      <c r="AN15" s="216" t="s">
        <v>555</v>
      </c>
      <c r="AO15" s="216" t="s">
        <v>556</v>
      </c>
      <c r="AP15" s="216" t="s">
        <v>557</v>
      </c>
      <c r="AQ15" s="216" t="s">
        <v>558</v>
      </c>
      <c r="AR15" s="216" t="s">
        <v>559</v>
      </c>
      <c r="AS15" s="216" t="s">
        <v>560</v>
      </c>
      <c r="AT15" s="216" t="s">
        <v>561</v>
      </c>
      <c r="AU15" s="216" t="s">
        <v>562</v>
      </c>
      <c r="AV15" s="216" t="s">
        <v>563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1" ht="19.5" customHeight="1">
      <c r="B17" s="144" t="s">
        <v>518</v>
      </c>
      <c r="D17" s="143"/>
      <c r="R17" s="169"/>
      <c r="S17" s="169"/>
    </row>
    <row r="18" spans="2:21">
      <c r="C18" s="38" t="s">
        <v>524</v>
      </c>
      <c r="F18" s="32">
        <v>1</v>
      </c>
      <c r="I18" s="141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5" t="s">
        <v>519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1">
      <c r="B21" s="16"/>
      <c r="C21" s="149" t="s">
        <v>526</v>
      </c>
      <c r="D21" s="126" t="s">
        <v>516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>
      <c r="B22" s="16"/>
      <c r="C22" s="149" t="s">
        <v>538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1">
      <c r="B23" s="16"/>
      <c r="C23" s="149" t="s">
        <v>138</v>
      </c>
      <c r="D23" s="152"/>
      <c r="E23" s="129" t="s">
        <v>140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7" t="s">
        <v>140</v>
      </c>
      <c r="S23" s="47" t="s">
        <v>503</v>
      </c>
      <c r="T23" s="246" t="str">
        <f>O15</f>
        <v>Deutscher Wetterdienst</v>
      </c>
    </row>
    <row r="24" spans="2:21">
      <c r="B24" s="16"/>
      <c r="C24" s="149" t="s">
        <v>521</v>
      </c>
      <c r="D24" s="152"/>
      <c r="E24" s="129" t="s">
        <v>663</v>
      </c>
      <c r="F24" s="129" t="s">
        <v>583</v>
      </c>
      <c r="G24" s="129"/>
      <c r="H24" s="129"/>
      <c r="I24" s="129"/>
      <c r="J24" s="129"/>
      <c r="K24" s="129"/>
      <c r="L24" s="129"/>
      <c r="M24" s="129"/>
      <c r="N24" s="129"/>
      <c r="O24" s="150" t="s">
        <v>522</v>
      </c>
      <c r="Q24" s="170"/>
    </row>
    <row r="25" spans="2:21">
      <c r="B25" s="16"/>
      <c r="C25" s="149" t="s">
        <v>515</v>
      </c>
      <c r="D25" s="152"/>
      <c r="E25" s="289">
        <v>10738</v>
      </c>
      <c r="F25" s="129" t="s">
        <v>362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7" t="s">
        <v>139</v>
      </c>
    </row>
    <row r="26" spans="2:21">
      <c r="B26" s="16"/>
      <c r="C26" s="149" t="s">
        <v>142</v>
      </c>
      <c r="D26" s="152"/>
      <c r="E26" s="129" t="s">
        <v>658</v>
      </c>
      <c r="F26" s="129" t="s">
        <v>504</v>
      </c>
      <c r="G26" s="129" t="s">
        <v>504</v>
      </c>
      <c r="H26" s="129" t="s">
        <v>504</v>
      </c>
      <c r="I26" s="129" t="s">
        <v>504</v>
      </c>
      <c r="J26" s="129" t="s">
        <v>504</v>
      </c>
      <c r="K26" s="129" t="s">
        <v>504</v>
      </c>
      <c r="L26" s="129" t="s">
        <v>504</v>
      </c>
      <c r="M26" s="129" t="s">
        <v>504</v>
      </c>
      <c r="N26" s="129" t="s">
        <v>504</v>
      </c>
      <c r="O26" s="150" t="s">
        <v>143</v>
      </c>
      <c r="Q26" s="170"/>
      <c r="R26" s="47" t="s">
        <v>504</v>
      </c>
      <c r="S26" s="47" t="s">
        <v>657</v>
      </c>
      <c r="T26" s="47" t="s">
        <v>658</v>
      </c>
      <c r="U26" s="47" t="s">
        <v>505</v>
      </c>
    </row>
    <row r="27" spans="2:21">
      <c r="B27" s="16"/>
      <c r="C27" s="149" t="s">
        <v>656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>987013440000910738A</v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144</v>
      </c>
      <c r="Q27" s="170"/>
      <c r="R27" s="47" t="s">
        <v>504</v>
      </c>
      <c r="S27" s="47" t="s">
        <v>505</v>
      </c>
    </row>
    <row r="28" spans="2:21">
      <c r="B28" s="16"/>
      <c r="C28" s="153"/>
      <c r="Q28" s="170"/>
    </row>
    <row r="29" spans="2:21">
      <c r="C29" s="38" t="s">
        <v>520</v>
      </c>
      <c r="F29" s="32">
        <v>1</v>
      </c>
      <c r="I29" s="141"/>
    </row>
    <row r="30" spans="2:21" ht="15" customHeight="1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>
      <c r="B31" s="16"/>
      <c r="C31" s="145" t="s">
        <v>141</v>
      </c>
      <c r="D31" s="146" t="s">
        <v>257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145</v>
      </c>
      <c r="Q31" s="170"/>
    </row>
    <row r="32" spans="2:21">
      <c r="B32" s="16"/>
      <c r="C32" s="149" t="s">
        <v>527</v>
      </c>
      <c r="D32" s="151" t="s">
        <v>256</v>
      </c>
      <c r="E32" s="238">
        <f>1-SUMPRODUCT(F30:N30,F32:N32)</f>
        <v>1</v>
      </c>
      <c r="F32" s="238">
        <f>ROUND(F33/$D$33,4)</f>
        <v>0.5</v>
      </c>
      <c r="G32" s="238">
        <f t="shared" ref="G32:N32" si="3">ROUND(G33/$D$33,4)</f>
        <v>0.25</v>
      </c>
      <c r="H32" s="238">
        <f t="shared" si="3"/>
        <v>0.125</v>
      </c>
      <c r="I32" s="238">
        <f t="shared" si="3"/>
        <v>0</v>
      </c>
      <c r="J32" s="238">
        <f t="shared" si="3"/>
        <v>0</v>
      </c>
      <c r="K32" s="238">
        <f t="shared" si="3"/>
        <v>0</v>
      </c>
      <c r="L32" s="238">
        <f t="shared" si="3"/>
        <v>0</v>
      </c>
      <c r="M32" s="238">
        <f t="shared" si="3"/>
        <v>0</v>
      </c>
      <c r="N32" s="238">
        <f t="shared" si="3"/>
        <v>0</v>
      </c>
      <c r="O32" s="150"/>
      <c r="Q32" s="170"/>
    </row>
    <row r="33" spans="2:28">
      <c r="B33" s="16"/>
      <c r="C33" s="149" t="s">
        <v>534</v>
      </c>
      <c r="D33" s="240">
        <f>SUMPRODUCT(E33:N33,E30:N30)</f>
        <v>1</v>
      </c>
      <c r="E33" s="239">
        <v>1</v>
      </c>
      <c r="F33" s="239">
        <v>0.5</v>
      </c>
      <c r="G33" s="239">
        <v>0.25</v>
      </c>
      <c r="H33" s="239">
        <v>0.125</v>
      </c>
      <c r="I33" s="128"/>
      <c r="J33" s="128"/>
      <c r="K33" s="128"/>
      <c r="L33" s="128"/>
      <c r="M33" s="128"/>
      <c r="N33" s="128"/>
      <c r="O33" s="150" t="s">
        <v>146</v>
      </c>
      <c r="Q33" s="170"/>
    </row>
    <row r="34" spans="2:28">
      <c r="B34" s="16"/>
      <c r="C34" s="149" t="s">
        <v>360</v>
      </c>
      <c r="D34" s="126" t="s">
        <v>359</v>
      </c>
      <c r="E34" s="129" t="s">
        <v>3</v>
      </c>
      <c r="F34" s="129" t="s">
        <v>358</v>
      </c>
      <c r="G34" s="129" t="s">
        <v>349</v>
      </c>
      <c r="H34" s="129" t="s">
        <v>350</v>
      </c>
      <c r="I34" s="129"/>
      <c r="J34" s="129"/>
      <c r="K34" s="129"/>
      <c r="L34" s="129"/>
      <c r="M34" s="129"/>
      <c r="N34" s="129"/>
      <c r="O34" s="150" t="s">
        <v>143</v>
      </c>
      <c r="Q34" s="170"/>
      <c r="R34" s="47" t="s">
        <v>3</v>
      </c>
      <c r="S34" s="47" t="s">
        <v>358</v>
      </c>
      <c r="T34" s="47" t="s">
        <v>349</v>
      </c>
      <c r="U34" s="47" t="s">
        <v>350</v>
      </c>
      <c r="V34" s="47" t="s">
        <v>351</v>
      </c>
      <c r="W34" s="47" t="s">
        <v>352</v>
      </c>
      <c r="X34" s="47" t="s">
        <v>353</v>
      </c>
      <c r="Y34" s="47" t="s">
        <v>354</v>
      </c>
      <c r="Z34" s="47" t="s">
        <v>355</v>
      </c>
      <c r="AA34" s="47" t="s">
        <v>356</v>
      </c>
      <c r="AB34" s="47" t="s">
        <v>357</v>
      </c>
    </row>
    <row r="35" spans="2:28">
      <c r="B35" s="16"/>
      <c r="C35" s="149" t="s">
        <v>449</v>
      </c>
      <c r="D35" s="126" t="s">
        <v>448</v>
      </c>
      <c r="E35" s="129" t="s">
        <v>512</v>
      </c>
      <c r="F35" s="129" t="s">
        <v>512</v>
      </c>
      <c r="G35" s="129" t="s">
        <v>512</v>
      </c>
      <c r="H35" s="129" t="s">
        <v>512</v>
      </c>
      <c r="I35" s="134"/>
      <c r="J35" s="134"/>
      <c r="K35" s="134"/>
      <c r="L35" s="134"/>
      <c r="M35" s="134"/>
      <c r="N35" s="134"/>
      <c r="O35" s="150" t="s">
        <v>143</v>
      </c>
      <c r="Q35" s="170"/>
      <c r="R35" s="47" t="s">
        <v>512</v>
      </c>
      <c r="S35" s="47" t="s">
        <v>513</v>
      </c>
    </row>
    <row r="36" spans="2:28">
      <c r="B36" s="16"/>
      <c r="C36" s="149" t="s">
        <v>607</v>
      </c>
      <c r="D36" s="126" t="s">
        <v>608</v>
      </c>
      <c r="E36" s="129" t="s">
        <v>606</v>
      </c>
      <c r="F36" s="129" t="s">
        <v>606</v>
      </c>
      <c r="G36" s="129" t="s">
        <v>606</v>
      </c>
      <c r="H36" s="129" t="s">
        <v>606</v>
      </c>
      <c r="I36" s="129" t="s">
        <v>606</v>
      </c>
      <c r="J36" s="129" t="s">
        <v>606</v>
      </c>
      <c r="K36" s="129" t="s">
        <v>606</v>
      </c>
      <c r="L36" s="129" t="s">
        <v>606</v>
      </c>
      <c r="M36" s="129" t="s">
        <v>606</v>
      </c>
      <c r="N36" s="129" t="s">
        <v>606</v>
      </c>
      <c r="O36" s="150" t="s">
        <v>143</v>
      </c>
      <c r="Q36" s="170"/>
      <c r="R36" s="47" t="s">
        <v>606</v>
      </c>
      <c r="S36" s="47" t="s">
        <v>609</v>
      </c>
      <c r="T36" s="39"/>
    </row>
    <row r="37" spans="2:28">
      <c r="B37" s="16"/>
      <c r="C37" s="152" t="s">
        <v>441</v>
      </c>
      <c r="D37" s="96" t="s">
        <v>539</v>
      </c>
      <c r="E37" s="134" t="s">
        <v>450</v>
      </c>
      <c r="F37" s="134" t="s">
        <v>450</v>
      </c>
      <c r="G37" s="134" t="s">
        <v>451</v>
      </c>
      <c r="H37" s="134" t="s">
        <v>451</v>
      </c>
      <c r="I37" s="134"/>
      <c r="J37" s="134"/>
      <c r="K37" s="134"/>
      <c r="L37" s="134"/>
      <c r="M37" s="134"/>
      <c r="N37" s="134"/>
      <c r="O37" s="150" t="s">
        <v>143</v>
      </c>
      <c r="Q37" s="170"/>
      <c r="R37" s="47" t="s">
        <v>451</v>
      </c>
      <c r="S37" s="47" t="s">
        <v>450</v>
      </c>
    </row>
    <row r="38" spans="2:28" ht="15" thickBot="1"/>
    <row r="39" spans="2:28">
      <c r="C39" s="155" t="s">
        <v>268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5.6">
      <c r="C40" s="158" t="s">
        <v>348</v>
      </c>
      <c r="D40" s="159"/>
      <c r="E40" s="159" t="s">
        <v>532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533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58"/>
      <c r="D42" s="159"/>
      <c r="E42" s="159" t="s">
        <v>525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530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 t="s">
        <v>531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58" t="s">
        <v>536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>
      <c r="C47" s="161" t="s">
        <v>537</v>
      </c>
      <c r="D47" s="162" t="s">
        <v>535</v>
      </c>
      <c r="E47" s="243">
        <v>1</v>
      </c>
      <c r="F47" s="243">
        <v>0</v>
      </c>
      <c r="G47" s="243">
        <v>0</v>
      </c>
      <c r="H47" s="243">
        <v>0</v>
      </c>
      <c r="I47" s="243">
        <v>0</v>
      </c>
      <c r="J47" s="243" t="s">
        <v>361</v>
      </c>
      <c r="K47" s="159"/>
      <c r="L47" s="159"/>
      <c r="M47" s="159"/>
      <c r="N47" s="159"/>
      <c r="O47" s="160"/>
    </row>
    <row r="48" spans="2:28">
      <c r="C48" s="161" t="s">
        <v>347</v>
      </c>
      <c r="D48" s="162" t="s">
        <v>535</v>
      </c>
      <c r="E48" s="243">
        <v>1</v>
      </c>
      <c r="F48" s="243">
        <v>0.5</v>
      </c>
      <c r="G48" s="243">
        <v>0.25</v>
      </c>
      <c r="H48" s="243">
        <v>0.125</v>
      </c>
      <c r="I48" s="243">
        <v>0</v>
      </c>
      <c r="J48" s="243" t="s">
        <v>361</v>
      </c>
      <c r="K48" s="159"/>
      <c r="L48" s="159"/>
      <c r="M48" s="159"/>
      <c r="N48" s="159"/>
      <c r="O48" s="160"/>
    </row>
    <row r="49" spans="2:15" ht="15" thickBot="1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/>
    <row r="51" spans="2:15" ht="18">
      <c r="B51" s="144" t="s">
        <v>580</v>
      </c>
    </row>
    <row r="52" spans="2:15">
      <c r="I52" s="1"/>
    </row>
    <row r="53" spans="2:15">
      <c r="C53" s="38" t="s">
        <v>544</v>
      </c>
      <c r="F53" s="130">
        <f>F18</f>
        <v>1</v>
      </c>
      <c r="I53" s="141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5" t="s">
        <v>519</v>
      </c>
      <c r="D55" s="146" t="s">
        <v>514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145</v>
      </c>
    </row>
    <row r="56" spans="2:15">
      <c r="B56" s="16"/>
      <c r="C56" s="149" t="s">
        <v>526</v>
      </c>
      <c r="D56" s="126" t="s">
        <v>516</v>
      </c>
      <c r="E56" s="238">
        <f>1-SUMPRODUCT(F54:N54,F56:N56)</f>
        <v>1</v>
      </c>
      <c r="F56" s="238">
        <f>ROUND(F57/$D$57,4)</f>
        <v>1</v>
      </c>
      <c r="G56" s="238">
        <f t="shared" ref="G56:N56" si="5">ROUND(G57/$D$57,4)</f>
        <v>0</v>
      </c>
      <c r="H56" s="238">
        <f t="shared" si="5"/>
        <v>0</v>
      </c>
      <c r="I56" s="238">
        <f t="shared" si="5"/>
        <v>0</v>
      </c>
      <c r="J56" s="238">
        <f t="shared" si="5"/>
        <v>0</v>
      </c>
      <c r="K56" s="238">
        <f t="shared" si="5"/>
        <v>0</v>
      </c>
      <c r="L56" s="238">
        <f t="shared" si="5"/>
        <v>0</v>
      </c>
      <c r="M56" s="238">
        <f t="shared" si="5"/>
        <v>0</v>
      </c>
      <c r="N56" s="238">
        <f t="shared" si="5"/>
        <v>0</v>
      </c>
      <c r="O56" s="150"/>
    </row>
    <row r="57" spans="2:15">
      <c r="B57" s="16"/>
      <c r="C57" s="149" t="s">
        <v>538</v>
      </c>
      <c r="D57" s="151">
        <f>SUMPRODUCT(E57:N57,E54:N54)</f>
        <v>1</v>
      </c>
      <c r="E57" s="239">
        <f>E22</f>
        <v>1</v>
      </c>
      <c r="F57" s="239">
        <f t="shared" ref="F57:N57" si="6">F22</f>
        <v>1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  <c r="K57" s="239">
        <f t="shared" si="6"/>
        <v>0</v>
      </c>
      <c r="L57" s="239">
        <f t="shared" si="6"/>
        <v>0</v>
      </c>
      <c r="M57" s="239">
        <f t="shared" si="6"/>
        <v>0</v>
      </c>
      <c r="N57" s="239">
        <f t="shared" si="6"/>
        <v>0</v>
      </c>
      <c r="O57" s="150" t="s">
        <v>146</v>
      </c>
    </row>
    <row r="58" spans="2:15">
      <c r="B58" s="16"/>
      <c r="C58" s="149" t="s">
        <v>138</v>
      </c>
      <c r="D58" s="152"/>
      <c r="E58" s="129" t="str">
        <f>E23</f>
        <v>DWD</v>
      </c>
      <c r="F58" s="129" t="str">
        <f t="shared" ref="F58:N58" si="7">F23</f>
        <v>DWD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143</v>
      </c>
    </row>
    <row r="59" spans="2:15">
      <c r="B59" s="16"/>
      <c r="C59" s="149" t="s">
        <v>521</v>
      </c>
      <c r="D59" s="152"/>
      <c r="E59" s="129" t="str">
        <f>E24</f>
        <v>Stuttgart Echtderdingen</v>
      </c>
      <c r="F59" s="129" t="str">
        <f t="shared" ref="F59:N59" si="8">F24</f>
        <v>DEF-St.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522</v>
      </c>
    </row>
    <row r="60" spans="2:15">
      <c r="B60" s="16"/>
      <c r="C60" s="149" t="s">
        <v>515</v>
      </c>
      <c r="D60" s="152"/>
      <c r="E60" s="129">
        <v>10738</v>
      </c>
      <c r="F60" s="129" t="str">
        <f t="shared" ref="F60:N60" si="9">F25</f>
        <v>xxxxx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144</v>
      </c>
    </row>
    <row r="61" spans="2:15">
      <c r="B61" s="16"/>
      <c r="C61" s="149" t="s">
        <v>142</v>
      </c>
      <c r="D61" s="152"/>
      <c r="E61" s="131" t="s">
        <v>504</v>
      </c>
      <c r="F61" s="131" t="str">
        <f t="shared" ref="F61:N61" si="10">F26</f>
        <v>Temp. (2m)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143</v>
      </c>
    </row>
    <row r="62" spans="2:15"/>
    <row r="63" spans="2:15">
      <c r="C63" s="38" t="s">
        <v>520</v>
      </c>
      <c r="F63" s="130">
        <f>F29</f>
        <v>1</v>
      </c>
    </row>
    <row r="64" spans="2:15" ht="15" customHeight="1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5" t="s">
        <v>141</v>
      </c>
      <c r="D65" s="146" t="s">
        <v>257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145</v>
      </c>
    </row>
    <row r="66" spans="2:15">
      <c r="B66" s="16"/>
      <c r="C66" s="149" t="s">
        <v>527</v>
      </c>
      <c r="D66" s="151" t="s">
        <v>256</v>
      </c>
      <c r="E66" s="238">
        <f>1-SUMPRODUCT(F64:N64,F66:N66)</f>
        <v>1</v>
      </c>
      <c r="F66" s="238">
        <f>ROUND(F67/$D$67,4)</f>
        <v>0.5</v>
      </c>
      <c r="G66" s="238">
        <f t="shared" ref="G66:N66" si="12">ROUND(G67/$D$67,4)</f>
        <v>0.25</v>
      </c>
      <c r="H66" s="238">
        <f t="shared" si="12"/>
        <v>0.125</v>
      </c>
      <c r="I66" s="238">
        <f t="shared" si="12"/>
        <v>0</v>
      </c>
      <c r="J66" s="238">
        <f t="shared" si="12"/>
        <v>0</v>
      </c>
      <c r="K66" s="238">
        <f t="shared" si="12"/>
        <v>0</v>
      </c>
      <c r="L66" s="238">
        <f t="shared" si="12"/>
        <v>0</v>
      </c>
      <c r="M66" s="238">
        <f t="shared" si="12"/>
        <v>0</v>
      </c>
      <c r="N66" s="238">
        <f t="shared" si="12"/>
        <v>0</v>
      </c>
      <c r="O66" s="150"/>
    </row>
    <row r="67" spans="2:15">
      <c r="B67" s="16"/>
      <c r="C67" s="149" t="s">
        <v>534</v>
      </c>
      <c r="D67" s="151">
        <f>SUMPRODUCT(E67:N67,E64:N64)</f>
        <v>1</v>
      </c>
      <c r="E67" s="244">
        <f>E33</f>
        <v>1</v>
      </c>
      <c r="F67" s="244">
        <f t="shared" ref="F67:N67" si="13">F33</f>
        <v>0.5</v>
      </c>
      <c r="G67" s="244">
        <f t="shared" si="13"/>
        <v>0.25</v>
      </c>
      <c r="H67" s="244">
        <f t="shared" si="13"/>
        <v>0.125</v>
      </c>
      <c r="I67" s="244">
        <f t="shared" si="13"/>
        <v>0</v>
      </c>
      <c r="J67" s="244">
        <f t="shared" si="13"/>
        <v>0</v>
      </c>
      <c r="K67" s="244">
        <f t="shared" si="13"/>
        <v>0</v>
      </c>
      <c r="L67" s="244">
        <f t="shared" si="13"/>
        <v>0</v>
      </c>
      <c r="M67" s="244">
        <f t="shared" si="13"/>
        <v>0</v>
      </c>
      <c r="N67" s="244">
        <f t="shared" si="13"/>
        <v>0</v>
      </c>
      <c r="O67" s="150" t="s">
        <v>146</v>
      </c>
    </row>
    <row r="68" spans="2:15">
      <c r="B68" s="16"/>
      <c r="C68" s="149" t="s">
        <v>360</v>
      </c>
      <c r="D68" s="126" t="s">
        <v>359</v>
      </c>
      <c r="E68" s="129" t="str">
        <f>E34</f>
        <v>D</v>
      </c>
      <c r="F68" s="129" t="str">
        <f t="shared" ref="F68:N68" si="14">F34</f>
        <v>D-1</v>
      </c>
      <c r="G68" s="129" t="str">
        <f t="shared" si="14"/>
        <v>D-2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143</v>
      </c>
    </row>
    <row r="69" spans="2:15">
      <c r="B69" s="16"/>
      <c r="C69" s="149" t="s">
        <v>449</v>
      </c>
      <c r="D69" s="126" t="s">
        <v>448</v>
      </c>
      <c r="E69" s="132" t="str">
        <f>E35</f>
        <v>Gastag</v>
      </c>
      <c r="F69" s="132" t="str">
        <f t="shared" ref="F69:N69" si="15">F35</f>
        <v>Gastag</v>
      </c>
      <c r="G69" s="132" t="str">
        <f t="shared" si="15"/>
        <v>Gastag</v>
      </c>
      <c r="H69" s="132" t="str">
        <f t="shared" si="15"/>
        <v>Gastag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143</v>
      </c>
    </row>
    <row r="70" spans="2:15">
      <c r="B70" s="16"/>
      <c r="C70" s="149" t="s">
        <v>607</v>
      </c>
      <c r="D70" s="126" t="s">
        <v>608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143</v>
      </c>
    </row>
    <row r="71" spans="2:15">
      <c r="B71" s="16"/>
      <c r="C71" s="152" t="s">
        <v>441</v>
      </c>
      <c r="D71" s="96" t="s">
        <v>539</v>
      </c>
      <c r="E71" s="135" t="s">
        <v>451</v>
      </c>
      <c r="F71" s="135" t="s">
        <v>451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143</v>
      </c>
    </row>
    <row r="72" spans="2:15"/>
    <row r="73" spans="2:15" ht="15.75" customHeight="1">
      <c r="C73" s="292" t="s">
        <v>581</v>
      </c>
      <c r="D73" s="292"/>
      <c r="E73" s="292"/>
      <c r="F73" s="292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6" priority="1">
      <formula>IF(E$20&gt;$F$18,1,0)</formula>
    </cfRule>
  </conditionalFormatting>
  <conditionalFormatting sqref="E22:N25">
    <cfRule type="expression" dxfId="35" priority="2">
      <formula>IF(E$20&lt;=$F$18,1,0)</formula>
    </cfRule>
  </conditionalFormatting>
  <conditionalFormatting sqref="E26:N26">
    <cfRule type="expression" dxfId="34" priority="29">
      <formula>IF(E$20&lt;=$F$18,1,0)</formula>
    </cfRule>
    <cfRule type="expression" dxfId="33" priority="30">
      <formula>IF(E$20&lt;=$F$18,1,0)</formula>
    </cfRule>
  </conditionalFormatting>
  <conditionalFormatting sqref="E32:N37">
    <cfRule type="expression" dxfId="32" priority="11">
      <formula>IF(E$31&gt;$F$29,1,0)</formula>
    </cfRule>
  </conditionalFormatting>
  <conditionalFormatting sqref="E33:N37">
    <cfRule type="expression" dxfId="31" priority="31">
      <formula>IF(E$31&lt;=$F$29,1,0)</formula>
    </cfRule>
  </conditionalFormatting>
  <conditionalFormatting sqref="E56:N61">
    <cfRule type="expression" dxfId="30" priority="12">
      <formula>IF(E$55&gt;$F$53,1,0)</formula>
    </cfRule>
  </conditionalFormatting>
  <conditionalFormatting sqref="E57:N60">
    <cfRule type="expression" dxfId="29" priority="26">
      <formula>IF(E$55&lt;=$F$53,1,0)</formula>
    </cfRule>
  </conditionalFormatting>
  <conditionalFormatting sqref="E61:N61">
    <cfRule type="expression" dxfId="28" priority="25">
      <formula>IF(E$55&lt;=$F$53,1,0)</formula>
    </cfRule>
  </conditionalFormatting>
  <conditionalFormatting sqref="E66:N71">
    <cfRule type="expression" dxfId="27" priority="5">
      <formula>IF(E$65&gt;$F$63,1,0)</formula>
    </cfRule>
  </conditionalFormatting>
  <conditionalFormatting sqref="E67:N70">
    <cfRule type="expression" dxfId="26" priority="6">
      <formula>IF(E$65&lt;=$F$63,1,0)</formula>
    </cfRule>
  </conditionalFormatting>
  <conditionalFormatting sqref="E71:N71">
    <cfRule type="expression" dxfId="25" priority="10">
      <formula>IF(E$65&lt;=$F$63,1,0)</formula>
    </cfRule>
  </conditionalFormatting>
  <conditionalFormatting sqref="H8:H11">
    <cfRule type="expression" dxfId="24" priority="9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59 E22:F22 I22:N22 F53 F63 G24:N24 G71:N71 E33:N34 E70:N70 F60:N60 F35:N3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14" width="12.6640625" customWidth="1"/>
    <col min="15" max="15" width="34.109375" customWidth="1"/>
    <col min="16" max="16" width="7.33203125" style="9" customWidth="1"/>
    <col min="17" max="18" width="7.33203125" style="47" hidden="1" customWidth="1"/>
    <col min="19" max="19" width="13.44140625" style="47" hidden="1" customWidth="1"/>
    <col min="20" max="20" width="23.5546875" style="47" hidden="1" customWidth="1"/>
    <col min="21" max="21" width="5.44140625" style="47" hidden="1" customWidth="1"/>
    <col min="22" max="22" width="5" style="47" hidden="1" customWidth="1"/>
    <col min="23" max="23" width="5.33203125" style="47" hidden="1" customWidth="1"/>
    <col min="24" max="24" width="5" style="47" hidden="1" customWidth="1"/>
    <col min="25" max="25" width="8.109375" style="47" hidden="1" customWidth="1"/>
    <col min="26" max="26" width="11.6640625" style="47" hidden="1" customWidth="1"/>
    <col min="27" max="27" width="8.88671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4140625" style="39" hidden="1" customWidth="1"/>
    <col min="38" max="38" width="4" style="39" hidden="1" customWidth="1"/>
    <col min="39" max="47" width="4.44140625" style="39" hidden="1" customWidth="1"/>
    <col min="48" max="48" width="4" style="39" hidden="1" customWidth="1"/>
    <col min="49" max="16383" width="22.5546875" style="39" hidden="1"/>
    <col min="16384" max="16384" width="1" style="39" hidden="1" customWidth="1"/>
  </cols>
  <sheetData>
    <row r="1" spans="1:56" ht="75" customHeight="1"/>
    <row r="2" spans="1:56" ht="23.4">
      <c r="B2" s="6" t="s">
        <v>545</v>
      </c>
    </row>
    <row r="3" spans="1:56" ht="15" customHeight="1">
      <c r="B3" s="6"/>
    </row>
    <row r="4" spans="1:56" ht="14.4">
      <c r="C4" s="38" t="s">
        <v>443</v>
      </c>
      <c r="D4" s="39"/>
      <c r="E4" s="40" t="s">
        <v>485</v>
      </c>
    </row>
    <row r="5" spans="1:56" ht="14.4">
      <c r="C5" s="38" t="s">
        <v>442</v>
      </c>
      <c r="D5" s="39"/>
      <c r="E5" s="40" t="str">
        <f>Netzbetreiber!D28</f>
        <v>Stuttgart Netze</v>
      </c>
    </row>
    <row r="6" spans="1:56" ht="14.4">
      <c r="C6" s="38" t="s">
        <v>486</v>
      </c>
      <c r="D6" s="39"/>
      <c r="E6" s="42">
        <v>123456789</v>
      </c>
    </row>
    <row r="7" spans="1:56" ht="14.4">
      <c r="C7" s="38" t="s">
        <v>134</v>
      </c>
      <c r="D7" s="39"/>
      <c r="E7" s="33">
        <v>42278</v>
      </c>
    </row>
    <row r="8" spans="1:56" ht="14.4">
      <c r="H8" s="66" t="s">
        <v>496</v>
      </c>
    </row>
    <row r="9" spans="1:56" ht="14.4">
      <c r="C9" s="38" t="s">
        <v>523</v>
      </c>
      <c r="F9" s="127">
        <f>'SLP-Verfahren'!D43</f>
        <v>1</v>
      </c>
      <c r="H9" s="141" t="s">
        <v>603</v>
      </c>
    </row>
    <row r="10" spans="1:56" ht="14.4">
      <c r="C10" s="38" t="s">
        <v>587</v>
      </c>
      <c r="F10" s="247">
        <v>2</v>
      </c>
      <c r="G10" s="39"/>
      <c r="H10" s="141" t="s">
        <v>604</v>
      </c>
    </row>
    <row r="11" spans="1:56" ht="14.4">
      <c r="C11" s="38" t="s">
        <v>605</v>
      </c>
      <c r="F11" s="245">
        <f>INDEX('SLP-Verfahren'!D45:D59,'SLP-Temp-Gebiet #02'!F10)</f>
        <v>0</v>
      </c>
      <c r="G11" s="248"/>
      <c r="H11" s="66"/>
    </row>
    <row r="12" spans="1:56" ht="14.4"/>
    <row r="13" spans="1:56" ht="18" customHeight="1">
      <c r="C13" s="290" t="s">
        <v>586</v>
      </c>
      <c r="D13" s="290"/>
      <c r="E13" s="290"/>
      <c r="F13" s="16" t="s">
        <v>549</v>
      </c>
      <c r="G13" t="s">
        <v>547</v>
      </c>
      <c r="H13" s="217" t="s">
        <v>564</v>
      </c>
      <c r="I13" s="39"/>
    </row>
    <row r="14" spans="1:56" ht="19.5" customHeight="1">
      <c r="C14" s="291" t="s">
        <v>446</v>
      </c>
      <c r="D14" s="291"/>
      <c r="E14" s="5" t="s">
        <v>447</v>
      </c>
      <c r="F14" s="218" t="s">
        <v>86</v>
      </c>
      <c r="G14" s="219" t="s">
        <v>573</v>
      </c>
      <c r="H14" s="34">
        <v>0</v>
      </c>
      <c r="I14" s="39"/>
      <c r="O14" s="142" t="s">
        <v>528</v>
      </c>
      <c r="R14" s="47" t="s">
        <v>565</v>
      </c>
      <c r="S14" s="47" t="s">
        <v>566</v>
      </c>
      <c r="T14" s="47" t="s">
        <v>567</v>
      </c>
      <c r="U14" s="47" t="s">
        <v>568</v>
      </c>
      <c r="V14" s="47" t="s">
        <v>548</v>
      </c>
      <c r="W14" s="47" t="s">
        <v>569</v>
      </c>
      <c r="X14" s="47" t="s">
        <v>570</v>
      </c>
      <c r="Y14" s="47" t="s">
        <v>571</v>
      </c>
      <c r="Z14" s="47" t="s">
        <v>572</v>
      </c>
      <c r="AA14" s="47" t="s">
        <v>573</v>
      </c>
      <c r="AB14" s="47" t="s">
        <v>574</v>
      </c>
      <c r="AC14" s="47" t="s">
        <v>575</v>
      </c>
    </row>
    <row r="15" spans="1:56" ht="19.5" customHeight="1">
      <c r="C15" s="291" t="s">
        <v>386</v>
      </c>
      <c r="D15" s="291"/>
      <c r="E15" s="5" t="s">
        <v>447</v>
      </c>
      <c r="F15" s="218" t="s">
        <v>72</v>
      </c>
      <c r="G15" s="219" t="s">
        <v>567</v>
      </c>
      <c r="H15" s="34">
        <v>0</v>
      </c>
      <c r="I15" s="39"/>
      <c r="O15" s="133" t="s">
        <v>529</v>
      </c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369</v>
      </c>
      <c r="AH15" s="216" t="s">
        <v>492</v>
      </c>
      <c r="AI15" s="216" t="s">
        <v>550</v>
      </c>
      <c r="AJ15" s="216" t="s">
        <v>551</v>
      </c>
      <c r="AK15" s="216" t="s">
        <v>552</v>
      </c>
      <c r="AL15" s="216" t="s">
        <v>553</v>
      </c>
      <c r="AM15" s="216" t="s">
        <v>554</v>
      </c>
      <c r="AN15" s="216" t="s">
        <v>555</v>
      </c>
      <c r="AO15" s="216" t="s">
        <v>556</v>
      </c>
      <c r="AP15" s="216" t="s">
        <v>557</v>
      </c>
      <c r="AQ15" s="216" t="s">
        <v>558</v>
      </c>
      <c r="AR15" s="216" t="s">
        <v>559</v>
      </c>
      <c r="AS15" s="216" t="s">
        <v>560</v>
      </c>
      <c r="AT15" s="216" t="s">
        <v>561</v>
      </c>
      <c r="AU15" s="216" t="s">
        <v>562</v>
      </c>
      <c r="AV15" s="216" t="s">
        <v>563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0" ht="19.5" customHeight="1">
      <c r="B17" s="144" t="s">
        <v>518</v>
      </c>
      <c r="D17" s="143"/>
      <c r="R17" s="169"/>
      <c r="S17" s="169"/>
    </row>
    <row r="18" spans="2:20" ht="14.4">
      <c r="C18" s="38" t="s">
        <v>524</v>
      </c>
      <c r="F18" s="32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519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0" ht="14.4">
      <c r="B21" s="16"/>
      <c r="C21" s="149" t="s">
        <v>526</v>
      </c>
      <c r="D21" s="126" t="s">
        <v>516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 ht="14.4">
      <c r="B22" s="16"/>
      <c r="C22" s="149" t="s">
        <v>538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0" ht="14.4">
      <c r="B23" s="16"/>
      <c r="C23" s="149" t="s">
        <v>138</v>
      </c>
      <c r="D23" s="152"/>
      <c r="E23" s="129" t="s">
        <v>140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7" t="s">
        <v>140</v>
      </c>
      <c r="S23" s="47" t="s">
        <v>503</v>
      </c>
      <c r="T23" s="246" t="str">
        <f>O15</f>
        <v>Wetterdienstleister ABC</v>
      </c>
    </row>
    <row r="24" spans="2:20" ht="14.4">
      <c r="B24" s="16"/>
      <c r="C24" s="149" t="s">
        <v>521</v>
      </c>
      <c r="D24" s="152"/>
      <c r="E24" s="129" t="s">
        <v>582</v>
      </c>
      <c r="F24" s="129" t="s">
        <v>583</v>
      </c>
      <c r="G24" s="129"/>
      <c r="H24" s="129"/>
      <c r="I24" s="129"/>
      <c r="J24" s="129"/>
      <c r="K24" s="129"/>
      <c r="L24" s="129"/>
      <c r="M24" s="129"/>
      <c r="N24" s="129"/>
      <c r="O24" s="150" t="s">
        <v>522</v>
      </c>
      <c r="Q24" s="170"/>
    </row>
    <row r="25" spans="2:20" ht="14.4">
      <c r="B25" s="16"/>
      <c r="C25" s="149" t="s">
        <v>515</v>
      </c>
      <c r="D25" s="152"/>
      <c r="E25" s="129" t="s">
        <v>362</v>
      </c>
      <c r="F25" s="129" t="s">
        <v>362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7" t="s">
        <v>139</v>
      </c>
    </row>
    <row r="26" spans="2:20" ht="14.4">
      <c r="B26" s="16"/>
      <c r="C26" s="149" t="s">
        <v>142</v>
      </c>
      <c r="D26" s="152"/>
      <c r="E26" s="129" t="s">
        <v>504</v>
      </c>
      <c r="F26" s="129" t="s">
        <v>504</v>
      </c>
      <c r="G26" s="129"/>
      <c r="H26" s="129"/>
      <c r="I26" s="129"/>
      <c r="J26" s="129"/>
      <c r="K26" s="129"/>
      <c r="L26" s="129"/>
      <c r="M26" s="129"/>
      <c r="N26" s="129"/>
      <c r="O26" s="150" t="s">
        <v>143</v>
      </c>
      <c r="Q26" s="170"/>
      <c r="R26" s="47" t="s">
        <v>504</v>
      </c>
      <c r="S26" s="47" t="s">
        <v>505</v>
      </c>
    </row>
    <row r="27" spans="2:20" ht="14.4">
      <c r="B27" s="16"/>
      <c r="C27" s="153"/>
      <c r="Q27" s="170"/>
    </row>
    <row r="28" spans="2:20" ht="14.4">
      <c r="C28" s="38" t="s">
        <v>520</v>
      </c>
      <c r="F28" s="32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 ht="14.4">
      <c r="B30" s="16"/>
      <c r="C30" s="145" t="s">
        <v>141</v>
      </c>
      <c r="D30" s="146" t="s">
        <v>257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145</v>
      </c>
      <c r="Q30" s="170"/>
    </row>
    <row r="31" spans="2:20" ht="14.4">
      <c r="B31" s="16"/>
      <c r="C31" s="149" t="s">
        <v>527</v>
      </c>
      <c r="D31" s="151" t="s">
        <v>256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 ht="14.4">
      <c r="B32" s="16"/>
      <c r="C32" s="149" t="s">
        <v>534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146</v>
      </c>
      <c r="Q32" s="170"/>
    </row>
    <row r="33" spans="2:28" ht="14.4">
      <c r="B33" s="16"/>
      <c r="C33" s="149" t="s">
        <v>360</v>
      </c>
      <c r="D33" s="126" t="s">
        <v>359</v>
      </c>
      <c r="E33" s="129" t="s">
        <v>3</v>
      </c>
      <c r="F33" s="129" t="s">
        <v>358</v>
      </c>
      <c r="G33" s="129" t="s">
        <v>349</v>
      </c>
      <c r="H33" s="129" t="s">
        <v>350</v>
      </c>
      <c r="I33" s="129"/>
      <c r="J33" s="129"/>
      <c r="K33" s="129"/>
      <c r="L33" s="129"/>
      <c r="M33" s="129"/>
      <c r="N33" s="129"/>
      <c r="O33" s="150" t="s">
        <v>143</v>
      </c>
      <c r="Q33" s="170"/>
      <c r="R33" s="47" t="s">
        <v>3</v>
      </c>
      <c r="S33" s="47" t="s">
        <v>358</v>
      </c>
      <c r="T33" s="47" t="s">
        <v>349</v>
      </c>
      <c r="U33" s="47" t="s">
        <v>350</v>
      </c>
      <c r="V33" s="47" t="s">
        <v>351</v>
      </c>
      <c r="W33" s="47" t="s">
        <v>352</v>
      </c>
      <c r="X33" s="47" t="s">
        <v>353</v>
      </c>
      <c r="Y33" s="47" t="s">
        <v>354</v>
      </c>
      <c r="Z33" s="47" t="s">
        <v>355</v>
      </c>
      <c r="AA33" s="47" t="s">
        <v>356</v>
      </c>
      <c r="AB33" s="47" t="s">
        <v>357</v>
      </c>
    </row>
    <row r="34" spans="2:28" ht="14.4">
      <c r="B34" s="16"/>
      <c r="C34" s="149" t="s">
        <v>449</v>
      </c>
      <c r="D34" s="126" t="s">
        <v>448</v>
      </c>
      <c r="E34" s="129" t="s">
        <v>512</v>
      </c>
      <c r="F34" s="129" t="s">
        <v>512</v>
      </c>
      <c r="G34" s="129" t="s">
        <v>512</v>
      </c>
      <c r="H34" s="129" t="s">
        <v>512</v>
      </c>
      <c r="I34" s="134"/>
      <c r="J34" s="134"/>
      <c r="K34" s="134"/>
      <c r="L34" s="134"/>
      <c r="M34" s="134"/>
      <c r="N34" s="134"/>
      <c r="O34" s="150" t="s">
        <v>143</v>
      </c>
      <c r="Q34" s="170"/>
      <c r="R34" s="47" t="s">
        <v>512</v>
      </c>
      <c r="S34" s="47" t="s">
        <v>513</v>
      </c>
    </row>
    <row r="35" spans="2:28" ht="14.4">
      <c r="B35" s="16"/>
      <c r="C35" s="149" t="s">
        <v>607</v>
      </c>
      <c r="D35" s="126" t="s">
        <v>608</v>
      </c>
      <c r="E35" s="129" t="s">
        <v>606</v>
      </c>
      <c r="F35" s="129" t="s">
        <v>606</v>
      </c>
      <c r="G35" s="129" t="s">
        <v>606</v>
      </c>
      <c r="H35" s="129" t="s">
        <v>606</v>
      </c>
      <c r="I35" s="129" t="s">
        <v>606</v>
      </c>
      <c r="J35" s="129" t="s">
        <v>606</v>
      </c>
      <c r="K35" s="129" t="s">
        <v>606</v>
      </c>
      <c r="L35" s="129" t="s">
        <v>606</v>
      </c>
      <c r="M35" s="129" t="s">
        <v>606</v>
      </c>
      <c r="N35" s="129" t="s">
        <v>606</v>
      </c>
      <c r="O35" s="150" t="s">
        <v>143</v>
      </c>
      <c r="Q35" s="170"/>
      <c r="R35" s="47" t="s">
        <v>606</v>
      </c>
      <c r="S35" s="47" t="s">
        <v>609</v>
      </c>
      <c r="T35" s="39"/>
    </row>
    <row r="36" spans="2:28" ht="14.4">
      <c r="B36" s="16"/>
      <c r="C36" s="152" t="s">
        <v>441</v>
      </c>
      <c r="D36" s="96" t="s">
        <v>539</v>
      </c>
      <c r="E36" s="134" t="s">
        <v>450</v>
      </c>
      <c r="F36" s="134" t="s">
        <v>450</v>
      </c>
      <c r="G36" s="134" t="s">
        <v>451</v>
      </c>
      <c r="H36" s="134" t="s">
        <v>451</v>
      </c>
      <c r="I36" s="134"/>
      <c r="J36" s="134"/>
      <c r="K36" s="134"/>
      <c r="L36" s="134"/>
      <c r="M36" s="134"/>
      <c r="N36" s="134"/>
      <c r="O36" s="150" t="s">
        <v>143</v>
      </c>
      <c r="Q36" s="170"/>
      <c r="R36" s="47" t="s">
        <v>451</v>
      </c>
      <c r="S36" s="47" t="s">
        <v>450</v>
      </c>
    </row>
    <row r="37" spans="2:28" thickBot="1"/>
    <row r="38" spans="2:28" ht="14.4">
      <c r="C38" s="155" t="s">
        <v>268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5.6">
      <c r="C39" s="158" t="s">
        <v>348</v>
      </c>
      <c r="D39" s="159"/>
      <c r="E39" s="159" t="s">
        <v>532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 ht="14.4">
      <c r="C40" s="158"/>
      <c r="D40" s="159"/>
      <c r="E40" s="159" t="s">
        <v>533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ht="14.4">
      <c r="C41" s="158"/>
      <c r="D41" s="159"/>
      <c r="E41" s="159" t="s">
        <v>525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ht="14.4">
      <c r="C42" s="161"/>
      <c r="D42" s="159"/>
      <c r="E42" s="159" t="s">
        <v>530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ht="14.4">
      <c r="C43" s="161"/>
      <c r="D43" s="159"/>
      <c r="E43" s="159" t="s">
        <v>531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ht="14.4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ht="14.4">
      <c r="C45" s="158" t="s">
        <v>536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ht="14.4">
      <c r="C46" s="161" t="s">
        <v>537</v>
      </c>
      <c r="D46" s="162" t="s">
        <v>535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361</v>
      </c>
      <c r="K46" s="159"/>
      <c r="L46" s="159"/>
      <c r="M46" s="159"/>
      <c r="N46" s="159"/>
      <c r="O46" s="160"/>
    </row>
    <row r="47" spans="2:28" ht="14.4">
      <c r="C47" s="161" t="s">
        <v>347</v>
      </c>
      <c r="D47" s="162" t="s">
        <v>535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361</v>
      </c>
      <c r="K47" s="159"/>
      <c r="L47" s="159"/>
      <c r="M47" s="159"/>
      <c r="N47" s="159"/>
      <c r="O47" s="160"/>
    </row>
    <row r="48" spans="2:28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 ht="14.4"/>
    <row r="50" spans="2:15" ht="18">
      <c r="B50" s="144" t="s">
        <v>580</v>
      </c>
    </row>
    <row r="51" spans="2:15" ht="14.4">
      <c r="I51" s="1"/>
    </row>
    <row r="52" spans="2:15" ht="14.4">
      <c r="C52" s="38" t="s">
        <v>544</v>
      </c>
      <c r="F52" s="130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519</v>
      </c>
      <c r="D54" s="146" t="s">
        <v>514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145</v>
      </c>
    </row>
    <row r="55" spans="2:15" ht="14.4">
      <c r="B55" s="16"/>
      <c r="C55" s="149" t="s">
        <v>526</v>
      </c>
      <c r="D55" s="126" t="s">
        <v>516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 ht="14.4">
      <c r="B56" s="16"/>
      <c r="C56" s="149" t="s">
        <v>538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146</v>
      </c>
    </row>
    <row r="57" spans="2:15" ht="14.4">
      <c r="B57" s="16"/>
      <c r="C57" s="149" t="s">
        <v>138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143</v>
      </c>
    </row>
    <row r="58" spans="2:15" ht="14.4">
      <c r="B58" s="16"/>
      <c r="C58" s="149" t="s">
        <v>521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522</v>
      </c>
    </row>
    <row r="59" spans="2:15" ht="14.4">
      <c r="B59" s="16"/>
      <c r="C59" s="149" t="s">
        <v>515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144</v>
      </c>
    </row>
    <row r="60" spans="2:15" ht="14.4">
      <c r="B60" s="16"/>
      <c r="C60" s="149" t="s">
        <v>142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143</v>
      </c>
    </row>
    <row r="61" spans="2:15" ht="14.4"/>
    <row r="62" spans="2:15" ht="14.4">
      <c r="C62" s="38" t="s">
        <v>520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141</v>
      </c>
      <c r="D64" s="146" t="s">
        <v>257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145</v>
      </c>
    </row>
    <row r="65" spans="2:15" ht="14.4">
      <c r="B65" s="16"/>
      <c r="C65" s="149" t="s">
        <v>527</v>
      </c>
      <c r="D65" s="151" t="s">
        <v>256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 ht="14.4">
      <c r="B66" s="16"/>
      <c r="C66" s="149" t="s">
        <v>534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146</v>
      </c>
    </row>
    <row r="67" spans="2:15" ht="14.4">
      <c r="B67" s="16"/>
      <c r="C67" s="149" t="s">
        <v>360</v>
      </c>
      <c r="D67" s="126" t="s">
        <v>359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143</v>
      </c>
    </row>
    <row r="68" spans="2:15" ht="14.4">
      <c r="B68" s="16"/>
      <c r="C68" s="149" t="s">
        <v>449</v>
      </c>
      <c r="D68" s="126" t="s">
        <v>448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143</v>
      </c>
    </row>
    <row r="69" spans="2:15" ht="14.4">
      <c r="B69" s="16"/>
      <c r="C69" s="149" t="s">
        <v>607</v>
      </c>
      <c r="D69" s="126" t="s">
        <v>608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143</v>
      </c>
    </row>
    <row r="70" spans="2:15" ht="14.4">
      <c r="B70" s="16"/>
      <c r="C70" s="152" t="s">
        <v>441</v>
      </c>
      <c r="D70" s="96" t="s">
        <v>539</v>
      </c>
      <c r="E70" s="135" t="s">
        <v>451</v>
      </c>
      <c r="F70" s="135" t="s">
        <v>451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143</v>
      </c>
    </row>
    <row r="71" spans="2:15" ht="14.4"/>
    <row r="72" spans="2:15" ht="15.75" customHeight="1">
      <c r="C72" s="292" t="s">
        <v>581</v>
      </c>
      <c r="D72" s="292"/>
      <c r="E72" s="292"/>
      <c r="F72" s="292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abSelected="1" zoomScale="80" zoomScaleNormal="80" workbookViewId="0">
      <selection activeCell="I23" sqref="I23"/>
    </sheetView>
  </sheetViews>
  <sheetFormatPr baseColWidth="10" defaultColWidth="0" defaultRowHeight="14.4" zeroHeight="1"/>
  <cols>
    <col min="1" max="1" width="2.88671875" customWidth="1"/>
    <col min="2" max="2" width="8" customWidth="1"/>
    <col min="3" max="3" width="37.44140625" customWidth="1"/>
    <col min="4" max="4" width="10.6640625" customWidth="1"/>
    <col min="5" max="6" width="11.44140625" customWidth="1"/>
    <col min="8" max="8" width="12.6640625" customWidth="1"/>
    <col min="9" max="9" width="15.44140625" customWidth="1"/>
    <col min="10" max="11" width="12.6640625" customWidth="1"/>
    <col min="12" max="12" width="11.44140625" customWidth="1"/>
    <col min="13" max="16" width="12.6640625" customWidth="1"/>
    <col min="17" max="17" width="14.109375" customWidth="1"/>
    <col min="18" max="24" width="11.44140625" customWidth="1"/>
    <col min="25" max="25" width="20.109375" customWidth="1"/>
    <col min="26" max="26" width="11.44140625" customWidth="1"/>
    <col min="27" max="16384" width="11.44140625" hidden="1"/>
  </cols>
  <sheetData>
    <row r="1" spans="2:26" ht="75" customHeight="1" thickBot="1"/>
    <row r="2" spans="2:26" ht="23.4">
      <c r="B2" s="105" t="s">
        <v>363</v>
      </c>
    </row>
    <row r="3" spans="2:26">
      <c r="B3" t="s">
        <v>464</v>
      </c>
    </row>
    <row r="4" spans="2:26"/>
    <row r="5" spans="2:26">
      <c r="C5" s="36" t="s">
        <v>368</v>
      </c>
      <c r="D5" s="37" t="str">
        <f>Netzbetreiber!$D$9</f>
        <v>Stuttgart Netze GmbH</v>
      </c>
      <c r="H5" s="66" t="s">
        <v>496</v>
      </c>
      <c r="I5" s="8" t="s">
        <v>499</v>
      </c>
    </row>
    <row r="6" spans="2:26">
      <c r="C6" s="36" t="s">
        <v>335</v>
      </c>
      <c r="D6" s="37" t="str">
        <f>Netzbetreiber!$D$28</f>
        <v>Stuttgart Netze</v>
      </c>
      <c r="I6" s="8" t="s">
        <v>509</v>
      </c>
    </row>
    <row r="7" spans="2:26">
      <c r="C7" s="36" t="s">
        <v>486</v>
      </c>
      <c r="D7" s="37" t="str">
        <f>Netzbetreiber!$D$11</f>
        <v>9870134400009</v>
      </c>
    </row>
    <row r="8" spans="2:26">
      <c r="C8" s="36" t="s">
        <v>134</v>
      </c>
      <c r="D8" s="35">
        <f>Netzbetreiber!$D$6</f>
        <v>45658</v>
      </c>
      <c r="H8" t="s">
        <v>494</v>
      </c>
      <c r="J8" s="106">
        <v>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3.8" thickBot="1">
      <c r="B10" s="107" t="s">
        <v>250</v>
      </c>
      <c r="C10" s="108" t="s">
        <v>493</v>
      </c>
      <c r="D10" s="107" t="s">
        <v>148</v>
      </c>
      <c r="E10" s="228" t="s">
        <v>511</v>
      </c>
      <c r="F10" s="108" t="s">
        <v>149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637</v>
      </c>
      <c r="M10" s="123" t="s">
        <v>646</v>
      </c>
      <c r="N10" s="124" t="s">
        <v>647</v>
      </c>
      <c r="O10" s="124" t="s">
        <v>648</v>
      </c>
      <c r="P10" s="125" t="s">
        <v>649</v>
      </c>
      <c r="Q10" s="119" t="s">
        <v>638</v>
      </c>
      <c r="R10" s="109" t="s">
        <v>639</v>
      </c>
      <c r="S10" s="110" t="s">
        <v>640</v>
      </c>
      <c r="T10" s="110" t="s">
        <v>641</v>
      </c>
      <c r="U10" s="110" t="s">
        <v>642</v>
      </c>
      <c r="V10" s="110" t="s">
        <v>643</v>
      </c>
      <c r="W10" s="110" t="s">
        <v>644</v>
      </c>
      <c r="X10" s="111" t="s">
        <v>645</v>
      </c>
      <c r="Y10" s="252" t="s">
        <v>650</v>
      </c>
    </row>
    <row r="11" spans="2:26" ht="15" thickBot="1">
      <c r="B11" s="112" t="s">
        <v>495</v>
      </c>
      <c r="C11" s="113" t="s">
        <v>510</v>
      </c>
      <c r="D11" s="251" t="s">
        <v>249</v>
      </c>
      <c r="E11" s="136" t="s">
        <v>517</v>
      </c>
      <c r="F11" s="253" t="str">
        <f>VLOOKUP($E11,'BDEW-Standard'!$B$3:$M$158,F$9,0)</f>
        <v>OK4</v>
      </c>
      <c r="H11" s="138">
        <f>ROUND(VLOOKUP($E11,'BDEW-Standard'!$B$3:$M$158,H$9,0),7)</f>
        <v>1.4256683999999999</v>
      </c>
      <c r="I11" s="138">
        <f>ROUND(VLOOKUP($E11,'BDEW-Standard'!$B$3:$M$158,I$9,0),7)</f>
        <v>-36.659050399999998</v>
      </c>
      <c r="J11" s="138">
        <f>ROUND(VLOOKUP($E11,'BDEW-Standard'!$B$3:$M$158,J$9,0),7)</f>
        <v>7.6083226000000002</v>
      </c>
      <c r="K11" s="138">
        <f>ROUND(VLOOKUP($E11,'BDEW-Standard'!$B$3:$M$158,K$9,0),7)</f>
        <v>3.7111600000000002E-2</v>
      </c>
      <c r="L11" s="173">
        <f>ROUND(VLOOKUP($E11,'BDEW-Standard'!$B$3:$M$158,L$9,0),1)</f>
        <v>40</v>
      </c>
      <c r="M11" s="138">
        <f>ROUND(VLOOKUP($E11,'BDEW-Standard'!$B$3:$M$158,M$9,0),7)</f>
        <v>-8.0935900000000005E-2</v>
      </c>
      <c r="N11" s="138">
        <f>ROUND(VLOOKUP($E11,'BDEW-Standard'!$B$3:$M$158,N$9,0),7)</f>
        <v>1.2364527000000001</v>
      </c>
      <c r="O11" s="138">
        <f>ROUND(VLOOKUP($E11,'BDEW-Standard'!$B$3:$M$158,O$9,0),7)</f>
        <v>-7.628E-4</v>
      </c>
      <c r="P11" s="138">
        <f>ROUND(VLOOKUP($E11,'BDEW-Standard'!$B$3:$M$158,P$9,0),7)</f>
        <v>0.1002979</v>
      </c>
      <c r="Q11" s="172">
        <f>($H11/(1+($I11/($Q$9-$L11))^$J11)+$K11)+MAX($M11*$Q$9+$N11,$O11*$Q$9+$P11)</f>
        <v>0.99999996033498917</v>
      </c>
      <c r="R11" s="139">
        <f>ROUND(VLOOKUP(MID($E11,4,3),'Wochentag F(WT)'!$B$7:$J$22,R$9,0),4)</f>
        <v>1.0354000000000001</v>
      </c>
      <c r="S11" s="139">
        <f>ROUND(VLOOKUP(MID($E11,4,3),'Wochentag F(WT)'!$B$7:$J$22,S$9,0),4)</f>
        <v>1.0523</v>
      </c>
      <c r="T11" s="139">
        <f>ROUND(VLOOKUP(MID($E11,4,3),'Wochentag F(WT)'!$B$7:$J$22,T$9,0),4)</f>
        <v>1.0448999999999999</v>
      </c>
      <c r="U11" s="139">
        <f>ROUND(VLOOKUP(MID($E11,4,3),'Wochentag F(WT)'!$B$7:$J$22,U$9,0),4)</f>
        <v>1.0494000000000001</v>
      </c>
      <c r="V11" s="139">
        <f>ROUND(VLOOKUP(MID($E11,4,3),'Wochentag F(WT)'!$B$7:$J$22,V$9,0),4)</f>
        <v>0.98850000000000005</v>
      </c>
      <c r="W11" s="139">
        <f>ROUND(VLOOKUP(MID($E11,4,3),'Wochentag F(WT)'!$B$7:$J$22,W$9,0),4)</f>
        <v>0.88600000000000001</v>
      </c>
      <c r="X11" s="140">
        <f>7-SUM(R11:W11)</f>
        <v>0.94349999999999934</v>
      </c>
      <c r="Y11" s="249">
        <v>365.12299999999999</v>
      </c>
    </row>
    <row r="12" spans="2:26">
      <c r="B12" s="114">
        <v>1</v>
      </c>
      <c r="C12" s="115" t="str">
        <f t="shared" ref="C12:C41" si="0">$D$6</f>
        <v>Stuttgart Netze</v>
      </c>
      <c r="D12" s="44" t="s">
        <v>249</v>
      </c>
      <c r="E12" s="137" t="s">
        <v>4</v>
      </c>
      <c r="F12" s="254" t="str">
        <f>VLOOKUP($E12,'BDEW-Standard'!$B$3:$M$94,F$9,0)</f>
        <v>D13</v>
      </c>
      <c r="H12" s="229">
        <f>ROUND(VLOOKUP($E12,'BDEW-Standard'!$B$3:$M$94,H$9,0),7)</f>
        <v>3.0469694999999999</v>
      </c>
      <c r="I12" s="229">
        <f>ROUND(VLOOKUP($E12,'BDEW-Standard'!$B$3:$M$94,I$9,0),7)</f>
        <v>-37.183314099999997</v>
      </c>
      <c r="J12" s="229">
        <f>ROUND(VLOOKUP($E12,'BDEW-Standard'!$B$3:$M$94,J$9,0),7)</f>
        <v>5.6727847000000002</v>
      </c>
      <c r="K12" s="229">
        <f>ROUND(VLOOKUP($E12,'BDEW-Standard'!$B$3:$M$94,K$9,0),7)</f>
        <v>9.6193100000000004E-2</v>
      </c>
      <c r="L12" s="230">
        <f>ROUND(VLOOKUP($E12,'BDEW-Standard'!$B$3:$M$94,L$9,0),1)</f>
        <v>40</v>
      </c>
      <c r="M12" s="229">
        <f>ROUND(VLOOKUP($E12,'BDEW-Standard'!$B$3:$M$94,M$9,0),7)</f>
        <v>0</v>
      </c>
      <c r="N12" s="229">
        <f>ROUND(VLOOKUP($E12,'BDEW-Standard'!$B$3:$M$94,N$9,0),7)</f>
        <v>0</v>
      </c>
      <c r="O12" s="229">
        <f>ROUND(VLOOKUP($E12,'BDEW-Standard'!$B$3:$M$94,O$9,0),7)</f>
        <v>0</v>
      </c>
      <c r="P12" s="229">
        <f>ROUND(VLOOKUP($E12,'BDEW-Standard'!$B$3:$M$94,P$9,0),7)</f>
        <v>0</v>
      </c>
      <c r="Q12" s="231">
        <f t="shared" ref="Q12:Q15" si="1">($H12/(1+($I12/($Q$9-$L12))^$J12)+$K12)+MAX($M12*$Q$9+$N12,$O12*$Q$9+$P12)</f>
        <v>1.0075192723557669</v>
      </c>
      <c r="R12" s="232">
        <f>ROUND(VLOOKUP(MID($E12,4,3),'Wochentag F(WT)'!$B$7:$J$22,R$9,0),4)</f>
        <v>1</v>
      </c>
      <c r="S12" s="232">
        <f>ROUND(VLOOKUP(MID($E12,4,3),'Wochentag F(WT)'!$B$7:$J$22,S$9,0),4)</f>
        <v>1</v>
      </c>
      <c r="T12" s="232">
        <f>ROUND(VLOOKUP(MID($E12,4,3),'Wochentag F(WT)'!$B$7:$J$22,T$9,0),4)</f>
        <v>1</v>
      </c>
      <c r="U12" s="232">
        <f>ROUND(VLOOKUP(MID($E12,4,3),'Wochentag F(WT)'!$B$7:$J$22,U$9,0),4)</f>
        <v>1</v>
      </c>
      <c r="V12" s="232">
        <f>ROUND(VLOOKUP(MID($E12,4,3),'Wochentag F(WT)'!$B$7:$J$22,V$9,0),4)</f>
        <v>1</v>
      </c>
      <c r="W12" s="232">
        <f>ROUND(VLOOKUP(MID($E12,4,3),'Wochentag F(WT)'!$B$7:$J$22,W$9,0),4)</f>
        <v>1</v>
      </c>
      <c r="X12" s="233">
        <f>7-SUM(R12:W12)</f>
        <v>1</v>
      </c>
      <c r="Y12" s="250"/>
      <c r="Z12" s="171"/>
    </row>
    <row r="13" spans="2:26" s="116" customFormat="1">
      <c r="B13" s="117">
        <v>2</v>
      </c>
      <c r="C13" s="118" t="str">
        <f t="shared" si="0"/>
        <v>Stuttgart Netze</v>
      </c>
      <c r="D13" s="44" t="s">
        <v>249</v>
      </c>
      <c r="E13" s="137" t="s">
        <v>585</v>
      </c>
      <c r="F13" s="254" t="str">
        <f>VLOOKUP($E13,'BDEW-Standard'!$B$3:$M$94,F$9,0)</f>
        <v>D23</v>
      </c>
      <c r="H13" s="229">
        <f>ROUND(VLOOKUP($E13,'BDEW-Standard'!$B$3:$M$94,H$9,0),7)</f>
        <v>2.3877617999999998</v>
      </c>
      <c r="I13" s="229">
        <f>ROUND(VLOOKUP($E13,'BDEW-Standard'!$B$3:$M$94,I$9,0),7)</f>
        <v>-34.721360500000003</v>
      </c>
      <c r="J13" s="229">
        <f>ROUND(VLOOKUP($E13,'BDEW-Standard'!$B$3:$M$94,J$9,0),7)</f>
        <v>5.8164303999999998</v>
      </c>
      <c r="K13" s="229">
        <f>ROUND(VLOOKUP($E13,'BDEW-Standard'!$B$3:$M$94,K$9,0),7)</f>
        <v>0.12081939999999999</v>
      </c>
      <c r="L13" s="230">
        <f>ROUND(VLOOKUP($E13,'BDEW-Standard'!$B$3:$M$94,L$9,0),1)</f>
        <v>40</v>
      </c>
      <c r="M13" s="229">
        <f>ROUND(VLOOKUP($E13,'BDEW-Standard'!$B$3:$M$94,M$9,0),7)</f>
        <v>0</v>
      </c>
      <c r="N13" s="229">
        <f>ROUND(VLOOKUP($E13,'BDEW-Standard'!$B$3:$M$94,N$9,0),7)</f>
        <v>0</v>
      </c>
      <c r="O13" s="229">
        <f>ROUND(VLOOKUP($E13,'BDEW-Standard'!$B$3:$M$94,O$9,0),7)</f>
        <v>0</v>
      </c>
      <c r="P13" s="229">
        <f>ROUND(VLOOKUP($E13,'BDEW-Standard'!$B$3:$M$94,P$9,0),7)</f>
        <v>0</v>
      </c>
      <c r="Q13" s="231">
        <f t="shared" si="1"/>
        <v>1.0365184142102302</v>
      </c>
      <c r="R13" s="232">
        <f>ROUND(VLOOKUP(MID($E13,4,3),'Wochentag F(WT)'!$B$7:$J$22,R$9,0),4)</f>
        <v>1</v>
      </c>
      <c r="S13" s="232">
        <f>ROUND(VLOOKUP(MID($E13,4,3),'Wochentag F(WT)'!$B$7:$J$22,S$9,0),4)</f>
        <v>1</v>
      </c>
      <c r="T13" s="232">
        <f>ROUND(VLOOKUP(MID($E13,4,3),'Wochentag F(WT)'!$B$7:$J$22,T$9,0),4)</f>
        <v>1</v>
      </c>
      <c r="U13" s="232">
        <f>ROUND(VLOOKUP(MID($E13,4,3),'Wochentag F(WT)'!$B$7:$J$22,U$9,0),4)</f>
        <v>1</v>
      </c>
      <c r="V13" s="232">
        <f>ROUND(VLOOKUP(MID($E13,4,3),'Wochentag F(WT)'!$B$7:$J$22,V$9,0),4)</f>
        <v>1</v>
      </c>
      <c r="W13" s="232">
        <f>ROUND(VLOOKUP(MID($E13,4,3),'Wochentag F(WT)'!$B$7:$J$22,W$9,0),4)</f>
        <v>1</v>
      </c>
      <c r="X13" s="233">
        <f t="shared" ref="X13:X14" si="2">7-SUM(R13:W13)</f>
        <v>1</v>
      </c>
      <c r="Y13" s="250"/>
      <c r="Z13" s="171"/>
    </row>
    <row r="14" spans="2:26" s="116" customFormat="1">
      <c r="B14" s="117">
        <v>3</v>
      </c>
      <c r="C14" s="118" t="str">
        <f t="shared" si="0"/>
        <v>Stuttgart Netze</v>
      </c>
      <c r="D14" s="44" t="s">
        <v>249</v>
      </c>
      <c r="E14" s="137" t="s">
        <v>5</v>
      </c>
      <c r="F14" s="254" t="str">
        <f>VLOOKUP($E14,'BDEW-Standard'!$B$3:$M$94,F$9,0)</f>
        <v>HK3</v>
      </c>
      <c r="H14" s="229">
        <f>ROUND(VLOOKUP($E14,'BDEW-Standard'!$B$3:$M$94,H$9,0),7)</f>
        <v>0.40409319999999999</v>
      </c>
      <c r="I14" s="229">
        <f>ROUND(VLOOKUP($E14,'BDEW-Standard'!$B$3:$M$94,I$9,0),7)</f>
        <v>-24.439296800000001</v>
      </c>
      <c r="J14" s="229">
        <f>ROUND(VLOOKUP($E14,'BDEW-Standard'!$B$3:$M$94,J$9,0),7)</f>
        <v>6.5718174999999999</v>
      </c>
      <c r="K14" s="229">
        <f>ROUND(VLOOKUP($E14,'BDEW-Standard'!$B$3:$M$94,K$9,0),7)</f>
        <v>0.71077100000000004</v>
      </c>
      <c r="L14" s="230">
        <f>ROUND(VLOOKUP($E14,'BDEW-Standard'!$B$3:$M$94,L$9,0),1)</f>
        <v>40</v>
      </c>
      <c r="M14" s="229">
        <f>ROUND(VLOOKUP($E14,'BDEW-Standard'!$B$3:$M$94,M$9,0),7)</f>
        <v>0</v>
      </c>
      <c r="N14" s="229">
        <f>ROUND(VLOOKUP($E14,'BDEW-Standard'!$B$3:$M$94,N$9,0),7)</f>
        <v>0</v>
      </c>
      <c r="O14" s="229">
        <f>ROUND(VLOOKUP($E14,'BDEW-Standard'!$B$3:$M$94,O$9,0),7)</f>
        <v>0</v>
      </c>
      <c r="P14" s="229">
        <f>ROUND(VLOOKUP($E14,'BDEW-Standard'!$B$3:$M$94,P$9,0),7)</f>
        <v>0</v>
      </c>
      <c r="Q14" s="231">
        <f t="shared" si="1"/>
        <v>1.0561214000512988</v>
      </c>
      <c r="R14" s="232">
        <f>ROUND(VLOOKUP(MID($E14,4,3),'Wochentag F(WT)'!$B$7:$J$22,R$9,0),4)</f>
        <v>1</v>
      </c>
      <c r="S14" s="232">
        <f>ROUND(VLOOKUP(MID($E14,4,3),'Wochentag F(WT)'!$B$7:$J$22,S$9,0),4)</f>
        <v>1</v>
      </c>
      <c r="T14" s="232">
        <f>ROUND(VLOOKUP(MID($E14,4,3),'Wochentag F(WT)'!$B$7:$J$22,T$9,0),4)</f>
        <v>1</v>
      </c>
      <c r="U14" s="232">
        <f>ROUND(VLOOKUP(MID($E14,4,3),'Wochentag F(WT)'!$B$7:$J$22,U$9,0),4)</f>
        <v>1</v>
      </c>
      <c r="V14" s="232">
        <f>ROUND(VLOOKUP(MID($E14,4,3),'Wochentag F(WT)'!$B$7:$J$22,V$9,0),4)</f>
        <v>1</v>
      </c>
      <c r="W14" s="232">
        <f>ROUND(VLOOKUP(MID($E14,4,3),'Wochentag F(WT)'!$B$7:$J$22,W$9,0),4)</f>
        <v>1</v>
      </c>
      <c r="X14" s="233">
        <f t="shared" si="2"/>
        <v>1</v>
      </c>
      <c r="Y14" s="250"/>
      <c r="Z14" s="171"/>
    </row>
    <row r="15" spans="2:26" s="116" customFormat="1">
      <c r="B15" s="117">
        <v>4</v>
      </c>
      <c r="C15" s="118" t="str">
        <f t="shared" si="0"/>
        <v>Stuttgart Netze</v>
      </c>
      <c r="D15" s="44" t="s">
        <v>249</v>
      </c>
      <c r="E15" s="305" t="s">
        <v>672</v>
      </c>
      <c r="F15" s="306" t="s">
        <v>673</v>
      </c>
      <c r="G15" s="307">
        <v>2.5792510000000002</v>
      </c>
      <c r="H15" s="229">
        <f>ROUND(VLOOKUP($E15,'BDEW-Standard'!$B$3:$M$94,H$9,0),7)</f>
        <v>2.5792510000000002</v>
      </c>
      <c r="I15" s="229">
        <f>ROUND(VLOOKUP($E15,'BDEW-Standard'!$B$3:$M$94,I$9,0),7)</f>
        <v>-35.681614400000001</v>
      </c>
      <c r="J15" s="229">
        <f>ROUND(VLOOKUP($E15,'BDEW-Standard'!$B$3:$M$94,J$9,0),7)</f>
        <v>6.6857975999999999</v>
      </c>
      <c r="K15" s="229">
        <f>ROUND(VLOOKUP($E15,'BDEW-Standard'!$B$3:$M$94,K$9,0),7)</f>
        <v>0.19955410000000001</v>
      </c>
      <c r="L15" s="230">
        <f>ROUND(VLOOKUP($E15,'BDEW-Standard'!$B$3:$M$94,L$9,0),1)</f>
        <v>40</v>
      </c>
      <c r="M15" s="229">
        <f>ROUND(VLOOKUP($E15,'BDEW-Standard'!$B$3:$M$94,M$9,0),7)</f>
        <v>0</v>
      </c>
      <c r="N15" s="229">
        <f>ROUND(VLOOKUP($E15,'BDEW-Standard'!$B$3:$M$94,N$9,0),7)</f>
        <v>0</v>
      </c>
      <c r="O15" s="229">
        <f>ROUND(VLOOKUP($E15,'BDEW-Standard'!$B$3:$M$94,O$9,0),7)</f>
        <v>0</v>
      </c>
      <c r="P15" s="229">
        <f>ROUND(VLOOKUP($E15,'BDEW-Standard'!$B$3:$M$94,P$9,0),7)</f>
        <v>0</v>
      </c>
      <c r="Q15" s="231">
        <f t="shared" si="1"/>
        <v>1.0393994293439688</v>
      </c>
      <c r="R15" s="232">
        <f>ROUND(VLOOKUP(MID($E15,4,3),'Wochentag F(WT)'!$B$7:$J$22,R$9,0),4)</f>
        <v>1.03</v>
      </c>
      <c r="S15" s="232">
        <f>ROUND(VLOOKUP(MID($E15,4,3),'Wochentag F(WT)'!$B$7:$J$22,S$9,0),4)</f>
        <v>1.03</v>
      </c>
      <c r="T15" s="232">
        <f>ROUND(VLOOKUP(MID($E15,4,3),'Wochentag F(WT)'!$B$7:$J$22,T$9,0),4)</f>
        <v>1.02</v>
      </c>
      <c r="U15" s="232">
        <f>ROUND(VLOOKUP(MID($E15,4,3),'Wochentag F(WT)'!$B$7:$J$22,U$9,0),4)</f>
        <v>1.03</v>
      </c>
      <c r="V15" s="232">
        <f>ROUND(VLOOKUP(MID($E15,4,3),'Wochentag F(WT)'!$B$7:$J$22,V$9,0),4)</f>
        <v>1.01</v>
      </c>
      <c r="W15" s="232">
        <f>ROUND(VLOOKUP(MID($E15,4,3),'Wochentag F(WT)'!$B$7:$J$22,W$9,0),4)</f>
        <v>0.93</v>
      </c>
      <c r="X15" s="233">
        <f t="shared" ref="X15" si="3">7-SUM(R15:W15)</f>
        <v>0.95000000000000018</v>
      </c>
      <c r="Y15" s="250"/>
      <c r="Z15" s="171"/>
    </row>
    <row r="16" spans="2:26" s="116" customFormat="1">
      <c r="B16" s="117">
        <v>5</v>
      </c>
      <c r="C16" s="118" t="str">
        <f t="shared" si="0"/>
        <v>Stuttgart Netze</v>
      </c>
      <c r="D16" s="44"/>
      <c r="E16" s="137"/>
      <c r="F16" s="254"/>
      <c r="H16" s="229"/>
      <c r="I16" s="229"/>
      <c r="J16" s="229"/>
      <c r="K16" s="229"/>
      <c r="L16" s="230"/>
      <c r="M16" s="229"/>
      <c r="N16" s="229"/>
      <c r="O16" s="229"/>
      <c r="P16" s="229"/>
      <c r="Q16" s="231"/>
      <c r="R16" s="232"/>
      <c r="S16" s="232"/>
      <c r="T16" s="232"/>
      <c r="U16" s="232"/>
      <c r="V16" s="232"/>
      <c r="W16" s="232"/>
      <c r="X16" s="233"/>
      <c r="Y16" s="250"/>
      <c r="Z16" s="171"/>
    </row>
    <row r="17" spans="2:26" s="116" customFormat="1">
      <c r="B17" s="117">
        <v>6</v>
      </c>
      <c r="C17" s="118" t="str">
        <f t="shared" si="0"/>
        <v>Stuttgart Netze</v>
      </c>
      <c r="D17" s="44"/>
      <c r="E17" s="137"/>
      <c r="F17" s="254"/>
      <c r="H17" s="229"/>
      <c r="I17" s="229"/>
      <c r="J17" s="229"/>
      <c r="K17" s="229"/>
      <c r="L17" s="230"/>
      <c r="M17" s="229"/>
      <c r="N17" s="229"/>
      <c r="O17" s="229"/>
      <c r="P17" s="229"/>
      <c r="Q17" s="231"/>
      <c r="R17" s="232"/>
      <c r="S17" s="232"/>
      <c r="T17" s="232"/>
      <c r="U17" s="232"/>
      <c r="V17" s="232"/>
      <c r="W17" s="232"/>
      <c r="X17" s="233"/>
      <c r="Y17" s="250"/>
      <c r="Z17" s="171"/>
    </row>
    <row r="18" spans="2:26" s="116" customFormat="1">
      <c r="B18" s="117">
        <v>7</v>
      </c>
      <c r="C18" s="118" t="str">
        <f t="shared" si="0"/>
        <v>Stuttgart Netze</v>
      </c>
      <c r="D18" s="44"/>
      <c r="E18" s="137"/>
      <c r="F18" s="254"/>
      <c r="H18" s="229"/>
      <c r="I18" s="229"/>
      <c r="J18" s="229"/>
      <c r="K18" s="229"/>
      <c r="L18" s="230"/>
      <c r="M18" s="229"/>
      <c r="N18" s="229"/>
      <c r="O18" s="229"/>
      <c r="P18" s="229"/>
      <c r="Q18" s="231"/>
      <c r="R18" s="232"/>
      <c r="S18" s="232"/>
      <c r="T18" s="232"/>
      <c r="U18" s="232"/>
      <c r="V18" s="232"/>
      <c r="W18" s="232"/>
      <c r="X18" s="233"/>
      <c r="Y18" s="250"/>
      <c r="Z18" s="171"/>
    </row>
    <row r="19" spans="2:26" s="116" customFormat="1">
      <c r="B19" s="117">
        <v>8</v>
      </c>
      <c r="C19" s="118" t="str">
        <f t="shared" si="0"/>
        <v>Stuttgart Netze</v>
      </c>
      <c r="D19" s="44"/>
      <c r="E19" s="137"/>
      <c r="F19" s="254"/>
      <c r="H19" s="229"/>
      <c r="I19" s="229"/>
      <c r="J19" s="229"/>
      <c r="K19" s="229"/>
      <c r="L19" s="230"/>
      <c r="M19" s="229"/>
      <c r="N19" s="229"/>
      <c r="O19" s="229"/>
      <c r="P19" s="229"/>
      <c r="Q19" s="231"/>
      <c r="R19" s="232"/>
      <c r="S19" s="232"/>
      <c r="T19" s="232"/>
      <c r="U19" s="232"/>
      <c r="V19" s="232"/>
      <c r="W19" s="232"/>
      <c r="X19" s="233"/>
      <c r="Y19" s="250"/>
      <c r="Z19" s="171"/>
    </row>
    <row r="20" spans="2:26" s="116" customFormat="1">
      <c r="B20" s="117">
        <v>9</v>
      </c>
      <c r="C20" s="118" t="str">
        <f t="shared" si="0"/>
        <v>Stuttgart Netze</v>
      </c>
      <c r="D20" s="44"/>
      <c r="E20" s="137"/>
      <c r="F20" s="254"/>
      <c r="H20" s="229"/>
      <c r="I20" s="229"/>
      <c r="J20" s="229"/>
      <c r="K20" s="229"/>
      <c r="L20" s="230"/>
      <c r="M20" s="229"/>
      <c r="N20" s="229"/>
      <c r="O20" s="229"/>
      <c r="P20" s="229"/>
      <c r="Q20" s="231"/>
      <c r="R20" s="232"/>
      <c r="S20" s="232"/>
      <c r="T20" s="232"/>
      <c r="U20" s="232"/>
      <c r="V20" s="232"/>
      <c r="W20" s="232"/>
      <c r="X20" s="233"/>
      <c r="Y20" s="250"/>
      <c r="Z20" s="171"/>
    </row>
    <row r="21" spans="2:26" s="116" customFormat="1">
      <c r="B21" s="117">
        <v>10</v>
      </c>
      <c r="C21" s="118" t="str">
        <f t="shared" si="0"/>
        <v>Stuttgart Netze</v>
      </c>
      <c r="D21" s="44"/>
      <c r="E21" s="137"/>
      <c r="F21" s="254"/>
      <c r="H21" s="229"/>
      <c r="I21" s="229"/>
      <c r="J21" s="229"/>
      <c r="K21" s="229"/>
      <c r="L21" s="230"/>
      <c r="M21" s="229"/>
      <c r="N21" s="229"/>
      <c r="O21" s="229"/>
      <c r="P21" s="229"/>
      <c r="Q21" s="231"/>
      <c r="R21" s="232"/>
      <c r="S21" s="232"/>
      <c r="T21" s="232"/>
      <c r="U21" s="232"/>
      <c r="V21" s="232"/>
      <c r="W21" s="232"/>
      <c r="X21" s="233"/>
      <c r="Y21" s="250"/>
      <c r="Z21" s="171"/>
    </row>
    <row r="22" spans="2:26" s="116" customFormat="1">
      <c r="B22" s="117">
        <v>11</v>
      </c>
      <c r="C22" s="118" t="str">
        <f t="shared" si="0"/>
        <v>Stuttgart Netze</v>
      </c>
      <c r="D22" s="44"/>
      <c r="E22" s="137"/>
      <c r="F22" s="254"/>
      <c r="H22" s="229"/>
      <c r="I22" s="229"/>
      <c r="J22" s="229"/>
      <c r="K22" s="229"/>
      <c r="L22" s="230"/>
      <c r="M22" s="229"/>
      <c r="N22" s="229"/>
      <c r="O22" s="229"/>
      <c r="P22" s="229"/>
      <c r="Q22" s="231"/>
      <c r="R22" s="232"/>
      <c r="S22" s="232"/>
      <c r="T22" s="232"/>
      <c r="U22" s="232"/>
      <c r="V22" s="232"/>
      <c r="W22" s="232"/>
      <c r="X22" s="233"/>
      <c r="Y22" s="250"/>
      <c r="Z22" s="171"/>
    </row>
    <row r="23" spans="2:26" s="116" customFormat="1">
      <c r="B23" s="117">
        <v>12</v>
      </c>
      <c r="C23" s="118" t="str">
        <f t="shared" si="0"/>
        <v>Stuttgart Netze</v>
      </c>
      <c r="D23" s="44"/>
      <c r="E23" s="137"/>
      <c r="F23" s="254"/>
      <c r="H23" s="229"/>
      <c r="I23" s="229"/>
      <c r="J23" s="229"/>
      <c r="K23" s="229"/>
      <c r="L23" s="230"/>
      <c r="M23" s="229"/>
      <c r="N23" s="229"/>
      <c r="O23" s="229"/>
      <c r="P23" s="229"/>
      <c r="Q23" s="231"/>
      <c r="R23" s="232"/>
      <c r="S23" s="232"/>
      <c r="T23" s="232"/>
      <c r="U23" s="232"/>
      <c r="V23" s="232"/>
      <c r="W23" s="232"/>
      <c r="X23" s="233"/>
      <c r="Y23" s="250"/>
      <c r="Z23" s="171"/>
    </row>
    <row r="24" spans="2:26" s="116" customFormat="1">
      <c r="B24" s="117">
        <v>13</v>
      </c>
      <c r="C24" s="118" t="str">
        <f t="shared" si="0"/>
        <v>Stuttgart Netze</v>
      </c>
      <c r="D24" s="44"/>
      <c r="E24" s="137"/>
      <c r="F24" s="254"/>
      <c r="H24" s="229"/>
      <c r="I24" s="229"/>
      <c r="J24" s="229"/>
      <c r="K24" s="229"/>
      <c r="L24" s="230"/>
      <c r="M24" s="229"/>
      <c r="N24" s="229"/>
      <c r="O24" s="229"/>
      <c r="P24" s="229"/>
      <c r="Q24" s="231"/>
      <c r="R24" s="232"/>
      <c r="S24" s="232"/>
      <c r="T24" s="232"/>
      <c r="U24" s="232"/>
      <c r="V24" s="232"/>
      <c r="W24" s="232"/>
      <c r="X24" s="233"/>
      <c r="Y24" s="250"/>
      <c r="Z24" s="171"/>
    </row>
    <row r="25" spans="2:26" s="116" customFormat="1">
      <c r="B25" s="117">
        <v>14</v>
      </c>
      <c r="C25" s="118" t="str">
        <f t="shared" si="0"/>
        <v>Stuttgart Netze</v>
      </c>
      <c r="D25" s="44"/>
      <c r="E25" s="137"/>
      <c r="F25" s="254"/>
      <c r="H25" s="229"/>
      <c r="I25" s="229"/>
      <c r="J25" s="229"/>
      <c r="K25" s="229"/>
      <c r="L25" s="230"/>
      <c r="M25" s="229"/>
      <c r="N25" s="229"/>
      <c r="O25" s="229"/>
      <c r="P25" s="229"/>
      <c r="Q25" s="231"/>
      <c r="R25" s="232"/>
      <c r="S25" s="232"/>
      <c r="T25" s="232"/>
      <c r="U25" s="232"/>
      <c r="V25" s="232"/>
      <c r="W25" s="232"/>
      <c r="X25" s="233"/>
      <c r="Y25" s="250"/>
      <c r="Z25" s="171"/>
    </row>
    <row r="26" spans="2:26" s="116" customFormat="1">
      <c r="B26" s="117">
        <v>15</v>
      </c>
      <c r="C26" s="118" t="str">
        <f t="shared" si="0"/>
        <v>Stuttgart Netze</v>
      </c>
      <c r="D26" s="44"/>
      <c r="E26" s="137"/>
      <c r="F26" s="254"/>
      <c r="H26" s="229"/>
      <c r="I26" s="229"/>
      <c r="J26" s="229"/>
      <c r="K26" s="229"/>
      <c r="L26" s="230"/>
      <c r="M26" s="229"/>
      <c r="N26" s="229"/>
      <c r="O26" s="229"/>
      <c r="P26" s="229"/>
      <c r="Q26" s="231"/>
      <c r="R26" s="232"/>
      <c r="S26" s="232"/>
      <c r="T26" s="232"/>
      <c r="U26" s="232"/>
      <c r="V26" s="232"/>
      <c r="W26" s="232"/>
      <c r="X26" s="233"/>
      <c r="Y26" s="250"/>
      <c r="Z26" s="171"/>
    </row>
    <row r="27" spans="2:26" s="116" customFormat="1">
      <c r="B27" s="117">
        <v>16</v>
      </c>
      <c r="C27" s="118" t="str">
        <f t="shared" si="0"/>
        <v>Stuttgart Netze</v>
      </c>
      <c r="D27" s="44"/>
      <c r="E27" s="137"/>
      <c r="F27" s="254"/>
      <c r="H27" s="234"/>
      <c r="I27" s="234"/>
      <c r="J27" s="234"/>
      <c r="K27" s="234"/>
      <c r="L27" s="230"/>
      <c r="M27" s="234"/>
      <c r="N27" s="234"/>
      <c r="O27" s="234"/>
      <c r="P27" s="234"/>
      <c r="Q27" s="235"/>
      <c r="R27" s="236"/>
      <c r="S27" s="236"/>
      <c r="T27" s="236"/>
      <c r="U27" s="236"/>
      <c r="V27" s="236"/>
      <c r="W27" s="236"/>
      <c r="X27" s="237"/>
      <c r="Y27" s="250"/>
    </row>
    <row r="28" spans="2:26" s="116" customFormat="1">
      <c r="B28" s="117">
        <v>17</v>
      </c>
      <c r="C28" s="118" t="str">
        <f t="shared" si="0"/>
        <v>Stuttgart Netze</v>
      </c>
      <c r="D28" s="44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>
      <c r="B29" s="117">
        <v>18</v>
      </c>
      <c r="C29" s="118" t="str">
        <f t="shared" si="0"/>
        <v>Stuttgart Netze</v>
      </c>
      <c r="D29" s="44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>
      <c r="B30" s="117">
        <v>19</v>
      </c>
      <c r="C30" s="118" t="str">
        <f t="shared" si="0"/>
        <v>Stuttgart Netze</v>
      </c>
      <c r="D30" s="44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>
      <c r="B31" s="117">
        <v>20</v>
      </c>
      <c r="C31" s="118" t="str">
        <f t="shared" si="0"/>
        <v>Stuttgart Netze</v>
      </c>
      <c r="D31" s="44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>
      <c r="B32" s="117">
        <v>21</v>
      </c>
      <c r="C32" s="118" t="str">
        <f t="shared" si="0"/>
        <v>Stuttgart Netze</v>
      </c>
      <c r="D32" s="44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>
      <c r="B33" s="117">
        <v>22</v>
      </c>
      <c r="C33" s="118" t="str">
        <f t="shared" si="0"/>
        <v>Stuttgart Netze</v>
      </c>
      <c r="D33" s="44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>
      <c r="B34" s="117">
        <v>23</v>
      </c>
      <c r="C34" s="118" t="str">
        <f t="shared" si="0"/>
        <v>Stuttgart Netze</v>
      </c>
      <c r="D34" s="44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>
      <c r="B35" s="117">
        <v>24</v>
      </c>
      <c r="C35" s="118" t="str">
        <f t="shared" si="0"/>
        <v>Stuttgart Netze</v>
      </c>
      <c r="D35" s="44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>
      <c r="B36" s="117">
        <v>25</v>
      </c>
      <c r="C36" s="118" t="str">
        <f t="shared" si="0"/>
        <v>Stuttgart Netze</v>
      </c>
      <c r="D36" s="44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>
      <c r="B37" s="117">
        <v>26</v>
      </c>
      <c r="C37" s="118" t="str">
        <f t="shared" si="0"/>
        <v>Stuttgart Netze</v>
      </c>
      <c r="D37" s="44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>
      <c r="B38" s="117">
        <v>27</v>
      </c>
      <c r="C38" s="118" t="str">
        <f t="shared" si="0"/>
        <v>Stuttgart Netze</v>
      </c>
      <c r="D38" s="44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>
      <c r="B39" s="117">
        <v>28</v>
      </c>
      <c r="C39" s="118" t="str">
        <f t="shared" si="0"/>
        <v>Stuttgart Netze</v>
      </c>
      <c r="D39" s="44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>
      <c r="B40" s="117">
        <v>29</v>
      </c>
      <c r="C40" s="118" t="str">
        <f t="shared" si="0"/>
        <v>Stuttgart Netze</v>
      </c>
      <c r="D40" s="44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>
      <c r="B41" s="117">
        <v>30</v>
      </c>
      <c r="C41" s="118" t="str">
        <f t="shared" si="0"/>
        <v>Stuttgart Netze</v>
      </c>
      <c r="D41" s="44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14 F16:F41 H11:Y41">
    <cfRule type="expression" dxfId="9" priority="9">
      <formula>ISERROR(F11)</formula>
    </cfRule>
  </conditionalFormatting>
  <conditionalFormatting sqref="Y12:Y41 E12:F14 E16:F41">
    <cfRule type="duplicateValues" dxfId="6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E11:E14 E16:E41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E12:E14 E16:E26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4140625" defaultRowHeight="14.4"/>
  <cols>
    <col min="4" max="4" width="19.88671875" customWidth="1"/>
    <col min="5" max="9" width="16" customWidth="1"/>
    <col min="10" max="10" width="15.109375" customWidth="1"/>
    <col min="11" max="12" width="16" customWidth="1"/>
    <col min="13" max="13" width="15.33203125" customWidth="1"/>
  </cols>
  <sheetData>
    <row r="1" spans="1:14">
      <c r="A1" s="16" t="s">
        <v>345</v>
      </c>
      <c r="B1" s="174">
        <v>42173</v>
      </c>
      <c r="D1" s="8" t="s">
        <v>452</v>
      </c>
      <c r="F1" s="175" t="s">
        <v>546</v>
      </c>
      <c r="N1" s="11"/>
    </row>
    <row r="2" spans="1:14" ht="26.4">
      <c r="A2" s="176" t="s">
        <v>269</v>
      </c>
      <c r="B2" s="177" t="s">
        <v>147</v>
      </c>
      <c r="C2" s="178" t="s">
        <v>149</v>
      </c>
      <c r="D2" s="179" t="s">
        <v>150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71</v>
      </c>
      <c r="J2" s="180" t="s">
        <v>151</v>
      </c>
      <c r="K2" s="180" t="s">
        <v>152</v>
      </c>
      <c r="L2" s="180" t="s">
        <v>153</v>
      </c>
      <c r="M2" s="182" t="s">
        <v>245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154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155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156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157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158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159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160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161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162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163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247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164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165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166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167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168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169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170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171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172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173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174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175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176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177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178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179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180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181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182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183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184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185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186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187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188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189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190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191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192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193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194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195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196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197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198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199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200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201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202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203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204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205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206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207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208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209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210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211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212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213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214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215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216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217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218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219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220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221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222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223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224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225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226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227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228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229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230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231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232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233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234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235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236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237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238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239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240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241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242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243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244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>
      <c r="A95" t="s">
        <v>246</v>
      </c>
      <c r="B95" t="s">
        <v>51</v>
      </c>
      <c r="C95" t="s">
        <v>315</v>
      </c>
      <c r="D95" t="s">
        <v>270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246</v>
      </c>
      <c r="B96" t="s">
        <v>56</v>
      </c>
      <c r="C96" t="s">
        <v>320</v>
      </c>
      <c r="D96" t="s">
        <v>270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246</v>
      </c>
      <c r="B97" t="s">
        <v>61</v>
      </c>
      <c r="C97" t="s">
        <v>325</v>
      </c>
      <c r="D97" t="s">
        <v>270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246</v>
      </c>
      <c r="B98" t="s">
        <v>66</v>
      </c>
      <c r="C98" t="s">
        <v>330</v>
      </c>
      <c r="D98" t="s">
        <v>270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246</v>
      </c>
      <c r="B99" t="s">
        <v>19</v>
      </c>
      <c r="C99" t="s">
        <v>283</v>
      </c>
      <c r="D99" t="s">
        <v>270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246</v>
      </c>
      <c r="B100" t="s">
        <v>23</v>
      </c>
      <c r="C100" t="s">
        <v>287</v>
      </c>
      <c r="D100" t="s">
        <v>270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246</v>
      </c>
      <c r="B101" t="s">
        <v>27</v>
      </c>
      <c r="C101" t="s">
        <v>291</v>
      </c>
      <c r="D101" t="s">
        <v>270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246</v>
      </c>
      <c r="B102" t="s">
        <v>31</v>
      </c>
      <c r="C102" t="s">
        <v>295</v>
      </c>
      <c r="D102" t="s">
        <v>270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246</v>
      </c>
      <c r="B103" t="s">
        <v>35</v>
      </c>
      <c r="C103" t="s">
        <v>299</v>
      </c>
      <c r="D103" t="s">
        <v>270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246</v>
      </c>
      <c r="B104" t="s">
        <v>39</v>
      </c>
      <c r="C104" t="s">
        <v>303</v>
      </c>
      <c r="D104" t="s">
        <v>270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246</v>
      </c>
      <c r="B105" t="s">
        <v>43</v>
      </c>
      <c r="C105" t="s">
        <v>307</v>
      </c>
      <c r="D105" t="s">
        <v>270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246</v>
      </c>
      <c r="B106" t="s">
        <v>47</v>
      </c>
      <c r="C106" t="s">
        <v>311</v>
      </c>
      <c r="D106" t="s">
        <v>270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246</v>
      </c>
      <c r="B107" t="s">
        <v>52</v>
      </c>
      <c r="C107" t="s">
        <v>316</v>
      </c>
      <c r="D107" t="s">
        <v>270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246</v>
      </c>
      <c r="B108" t="s">
        <v>57</v>
      </c>
      <c r="C108" t="s">
        <v>321</v>
      </c>
      <c r="D108" t="s">
        <v>270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246</v>
      </c>
      <c r="B109" t="s">
        <v>62</v>
      </c>
      <c r="C109" t="s">
        <v>326</v>
      </c>
      <c r="D109" t="s">
        <v>270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246</v>
      </c>
      <c r="B110" t="s">
        <v>67</v>
      </c>
      <c r="C110" t="s">
        <v>331</v>
      </c>
      <c r="D110" t="s">
        <v>270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246</v>
      </c>
      <c r="B111" t="s">
        <v>7</v>
      </c>
      <c r="C111" t="s">
        <v>271</v>
      </c>
      <c r="D111" t="s">
        <v>270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246</v>
      </c>
      <c r="B112" t="s">
        <v>8</v>
      </c>
      <c r="C112" t="s">
        <v>272</v>
      </c>
      <c r="D112" t="s">
        <v>270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246</v>
      </c>
      <c r="B113" t="s">
        <v>9</v>
      </c>
      <c r="C113" t="s">
        <v>273</v>
      </c>
      <c r="D113" t="s">
        <v>270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246</v>
      </c>
      <c r="B114" t="s">
        <v>10</v>
      </c>
      <c r="C114" t="s">
        <v>274</v>
      </c>
      <c r="D114" t="s">
        <v>270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246</v>
      </c>
      <c r="B115" t="s">
        <v>20</v>
      </c>
      <c r="C115" t="s">
        <v>284</v>
      </c>
      <c r="D115" t="s">
        <v>270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246</v>
      </c>
      <c r="B116" t="s">
        <v>24</v>
      </c>
      <c r="C116" t="s">
        <v>288</v>
      </c>
      <c r="D116" t="s">
        <v>270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246</v>
      </c>
      <c r="B117" t="s">
        <v>28</v>
      </c>
      <c r="C117" t="s">
        <v>292</v>
      </c>
      <c r="D117" t="s">
        <v>270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246</v>
      </c>
      <c r="B118" t="s">
        <v>32</v>
      </c>
      <c r="C118" t="s">
        <v>296</v>
      </c>
      <c r="D118" t="s">
        <v>270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246</v>
      </c>
      <c r="B119" t="s">
        <v>11</v>
      </c>
      <c r="C119" t="s">
        <v>275</v>
      </c>
      <c r="D119" t="s">
        <v>270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246</v>
      </c>
      <c r="B120" t="s">
        <v>13</v>
      </c>
      <c r="C120" t="s">
        <v>277</v>
      </c>
      <c r="D120" t="s">
        <v>270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246</v>
      </c>
      <c r="B121" t="s">
        <v>15</v>
      </c>
      <c r="C121" t="s">
        <v>279</v>
      </c>
      <c r="D121" t="s">
        <v>270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246</v>
      </c>
      <c r="B122" t="s">
        <v>17</v>
      </c>
      <c r="C122" t="s">
        <v>281</v>
      </c>
      <c r="D122" t="s">
        <v>270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246</v>
      </c>
      <c r="B123" t="s">
        <v>53</v>
      </c>
      <c r="C123" t="s">
        <v>317</v>
      </c>
      <c r="D123" t="s">
        <v>270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246</v>
      </c>
      <c r="B124" t="s">
        <v>58</v>
      </c>
      <c r="C124" t="s">
        <v>322</v>
      </c>
      <c r="D124" t="s">
        <v>270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246</v>
      </c>
      <c r="B125" t="s">
        <v>63</v>
      </c>
      <c r="C125" t="s">
        <v>327</v>
      </c>
      <c r="D125" t="s">
        <v>270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246</v>
      </c>
      <c r="B126" t="s">
        <v>68</v>
      </c>
      <c r="C126" t="s">
        <v>332</v>
      </c>
      <c r="D126" t="s">
        <v>270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246</v>
      </c>
      <c r="B127" t="s">
        <v>21</v>
      </c>
      <c r="C127" t="s">
        <v>285</v>
      </c>
      <c r="D127" t="s">
        <v>270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246</v>
      </c>
      <c r="B128" t="s">
        <v>25</v>
      </c>
      <c r="C128" t="s">
        <v>289</v>
      </c>
      <c r="D128" t="s">
        <v>270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246</v>
      </c>
      <c r="B129" t="s">
        <v>29</v>
      </c>
      <c r="C129" t="s">
        <v>293</v>
      </c>
      <c r="D129" t="s">
        <v>270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246</v>
      </c>
      <c r="B130" t="s">
        <v>33</v>
      </c>
      <c r="C130" t="s">
        <v>297</v>
      </c>
      <c r="D130" t="s">
        <v>270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246</v>
      </c>
      <c r="B131" t="s">
        <v>22</v>
      </c>
      <c r="C131" t="s">
        <v>286</v>
      </c>
      <c r="D131" t="s">
        <v>270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246</v>
      </c>
      <c r="B132" t="s">
        <v>26</v>
      </c>
      <c r="C132" t="s">
        <v>290</v>
      </c>
      <c r="D132" t="s">
        <v>270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246</v>
      </c>
      <c r="B133" t="s">
        <v>30</v>
      </c>
      <c r="C133" t="s">
        <v>294</v>
      </c>
      <c r="D133" t="s">
        <v>270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246</v>
      </c>
      <c r="B134" t="s">
        <v>34</v>
      </c>
      <c r="C134" t="s">
        <v>298</v>
      </c>
      <c r="D134" t="s">
        <v>270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246</v>
      </c>
      <c r="B135" t="s">
        <v>36</v>
      </c>
      <c r="C135" t="s">
        <v>300</v>
      </c>
      <c r="D135" t="s">
        <v>270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246</v>
      </c>
      <c r="B136" t="s">
        <v>40</v>
      </c>
      <c r="C136" t="s">
        <v>304</v>
      </c>
      <c r="D136" t="s">
        <v>270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246</v>
      </c>
      <c r="B137" t="s">
        <v>44</v>
      </c>
      <c r="C137" t="s">
        <v>308</v>
      </c>
      <c r="D137" t="s">
        <v>270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246</v>
      </c>
      <c r="B138" t="s">
        <v>48</v>
      </c>
      <c r="C138" t="s">
        <v>312</v>
      </c>
      <c r="D138" t="s">
        <v>270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246</v>
      </c>
      <c r="B139" t="s">
        <v>37</v>
      </c>
      <c r="C139" t="s">
        <v>301</v>
      </c>
      <c r="D139" t="s">
        <v>270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246</v>
      </c>
      <c r="B140" t="s">
        <v>41</v>
      </c>
      <c r="C140" t="s">
        <v>305</v>
      </c>
      <c r="D140" t="s">
        <v>270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246</v>
      </c>
      <c r="B141" t="s">
        <v>45</v>
      </c>
      <c r="C141" t="s">
        <v>309</v>
      </c>
      <c r="D141" t="s">
        <v>270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246</v>
      </c>
      <c r="B142" t="s">
        <v>49</v>
      </c>
      <c r="C142" t="s">
        <v>313</v>
      </c>
      <c r="D142" t="s">
        <v>270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246</v>
      </c>
      <c r="B143" t="s">
        <v>12</v>
      </c>
      <c r="C143" t="s">
        <v>276</v>
      </c>
      <c r="D143" t="s">
        <v>270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246</v>
      </c>
      <c r="B144" t="s">
        <v>14</v>
      </c>
      <c r="C144" t="s">
        <v>278</v>
      </c>
      <c r="D144" t="s">
        <v>270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246</v>
      </c>
      <c r="B145" t="s">
        <v>16</v>
      </c>
      <c r="C145" t="s">
        <v>280</v>
      </c>
      <c r="D145" t="s">
        <v>270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246</v>
      </c>
      <c r="B146" t="s">
        <v>18</v>
      </c>
      <c r="C146" t="s">
        <v>282</v>
      </c>
      <c r="D146" t="s">
        <v>270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246</v>
      </c>
      <c r="B147" t="s">
        <v>38</v>
      </c>
      <c r="C147" t="s">
        <v>302</v>
      </c>
      <c r="D147" t="s">
        <v>270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246</v>
      </c>
      <c r="B148" t="s">
        <v>42</v>
      </c>
      <c r="C148" t="s">
        <v>306</v>
      </c>
      <c r="D148" t="s">
        <v>270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246</v>
      </c>
      <c r="B149" t="s">
        <v>46</v>
      </c>
      <c r="C149" t="s">
        <v>310</v>
      </c>
      <c r="D149" t="s">
        <v>270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246</v>
      </c>
      <c r="B150" t="s">
        <v>50</v>
      </c>
      <c r="C150" t="s">
        <v>314</v>
      </c>
      <c r="D150" t="s">
        <v>270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246</v>
      </c>
      <c r="B151" t="s">
        <v>54</v>
      </c>
      <c r="C151" t="s">
        <v>318</v>
      </c>
      <c r="D151" t="s">
        <v>270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246</v>
      </c>
      <c r="B152" t="s">
        <v>59</v>
      </c>
      <c r="C152" t="s">
        <v>323</v>
      </c>
      <c r="D152" t="s">
        <v>270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246</v>
      </c>
      <c r="B153" t="s">
        <v>64</v>
      </c>
      <c r="C153" t="s">
        <v>328</v>
      </c>
      <c r="D153" t="s">
        <v>270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246</v>
      </c>
      <c r="B154" t="s">
        <v>69</v>
      </c>
      <c r="C154" t="s">
        <v>333</v>
      </c>
      <c r="D154" t="s">
        <v>270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246</v>
      </c>
      <c r="B155" t="s">
        <v>55</v>
      </c>
      <c r="C155" t="s">
        <v>319</v>
      </c>
      <c r="D155" t="s">
        <v>270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246</v>
      </c>
      <c r="B156" t="s">
        <v>60</v>
      </c>
      <c r="C156" t="s">
        <v>324</v>
      </c>
      <c r="D156" t="s">
        <v>270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246</v>
      </c>
      <c r="B157" t="s">
        <v>65</v>
      </c>
      <c r="C157" t="s">
        <v>329</v>
      </c>
      <c r="D157" t="s">
        <v>270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246</v>
      </c>
      <c r="B158" t="s">
        <v>70</v>
      </c>
      <c r="C158" t="s">
        <v>334</v>
      </c>
      <c r="D158" t="s">
        <v>270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P14" sqref="P14"/>
    </sheetView>
  </sheetViews>
  <sheetFormatPr baseColWidth="10" defaultColWidth="0" defaultRowHeight="13.2" zeroHeight="1"/>
  <cols>
    <col min="1" max="1" width="2.88671875" style="55" customWidth="1"/>
    <col min="2" max="2" width="15.109375" style="55" customWidth="1"/>
    <col min="3" max="3" width="14.6640625" style="55" customWidth="1"/>
    <col min="4" max="4" width="5.88671875" style="55" hidden="1" customWidth="1"/>
    <col min="5" max="5" width="5.109375" style="55" customWidth="1"/>
    <col min="6" max="12" width="12.6640625" style="55" customWidth="1"/>
    <col min="13" max="30" width="5.6640625" style="55" customWidth="1"/>
    <col min="31" max="31" width="11.44140625" style="55" customWidth="1"/>
    <col min="32" max="16384" width="11.44140625" style="55" hidden="1"/>
  </cols>
  <sheetData>
    <row r="1" spans="2:30" ht="75" customHeight="1"/>
    <row r="2" spans="2:30" ht="22.8">
      <c r="B2" s="64" t="s">
        <v>444</v>
      </c>
    </row>
    <row r="3" spans="2:30" ht="15" customHeight="1">
      <c r="B3" s="64"/>
    </row>
    <row r="4" spans="2:30" ht="15" customHeight="1">
      <c r="B4" s="46" t="s">
        <v>443</v>
      </c>
      <c r="C4" s="42" t="str">
        <f>Netzbetreiber!$D$9</f>
        <v>Stuttgart Netze GmbH</v>
      </c>
      <c r="D4" s="56"/>
      <c r="G4" s="56"/>
      <c r="I4" s="56"/>
      <c r="J4" s="57"/>
      <c r="M4" s="65" t="s">
        <v>540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2:30" ht="14.4">
      <c r="B5" s="65" t="s">
        <v>442</v>
      </c>
      <c r="C5" s="43" t="str">
        <f>Netzbetreiber!D28</f>
        <v>Stuttgart Netze</v>
      </c>
      <c r="D5" s="25"/>
      <c r="E5" s="56"/>
      <c r="F5" s="56"/>
      <c r="G5" s="56"/>
      <c r="I5" s="56"/>
      <c r="J5" s="56"/>
      <c r="K5" s="56"/>
      <c r="L5" s="56"/>
      <c r="M5" s="66" t="s">
        <v>508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14.4">
      <c r="B6" s="46" t="s">
        <v>440</v>
      </c>
      <c r="C6" s="42" t="str">
        <f>Netzbetreiber!$D$11</f>
        <v>9870134400009</v>
      </c>
      <c r="D6" s="2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2:30" ht="15" thickBot="1">
      <c r="B7" s="46" t="s">
        <v>134</v>
      </c>
      <c r="C7" s="41">
        <f>Netzbetreiber!$D$6</f>
        <v>45658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2:30" ht="15" thickBot="1">
      <c r="B8" s="5"/>
      <c r="C8" s="56"/>
      <c r="D8" s="56"/>
      <c r="E8" s="56"/>
      <c r="F8" s="56"/>
      <c r="G8" s="56"/>
      <c r="H8" s="56"/>
      <c r="I8" s="56"/>
      <c r="J8" s="56"/>
      <c r="K8" s="56"/>
      <c r="L8" s="56"/>
      <c r="M8" s="293" t="s">
        <v>456</v>
      </c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5"/>
    </row>
    <row r="9" spans="2:30" ht="15" thickBot="1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67" t="s">
        <v>465</v>
      </c>
      <c r="N9" s="68" t="s">
        <v>370</v>
      </c>
      <c r="O9" s="69" t="s">
        <v>371</v>
      </c>
      <c r="P9" s="69" t="s">
        <v>372</v>
      </c>
      <c r="Q9" s="69" t="s">
        <v>373</v>
      </c>
      <c r="R9" s="69" t="s">
        <v>374</v>
      </c>
      <c r="S9" s="69" t="s">
        <v>375</v>
      </c>
      <c r="T9" s="69" t="s">
        <v>376</v>
      </c>
      <c r="U9" s="69" t="s">
        <v>377</v>
      </c>
      <c r="V9" s="69" t="s">
        <v>378</v>
      </c>
      <c r="W9" s="69" t="s">
        <v>379</v>
      </c>
      <c r="X9" s="69" t="s">
        <v>380</v>
      </c>
      <c r="Y9" s="69" t="s">
        <v>381</v>
      </c>
      <c r="Z9" s="69" t="s">
        <v>382</v>
      </c>
      <c r="AA9" s="69" t="s">
        <v>383</v>
      </c>
      <c r="AB9" s="69" t="s">
        <v>384</v>
      </c>
      <c r="AC9" s="70" t="s">
        <v>385</v>
      </c>
      <c r="AD9" s="70" t="s">
        <v>427</v>
      </c>
    </row>
    <row r="10" spans="2:30" ht="72" customHeight="1" thickBot="1">
      <c r="B10" s="298" t="s">
        <v>584</v>
      </c>
      <c r="C10" s="299"/>
      <c r="D10" s="71">
        <v>2</v>
      </c>
      <c r="E10" s="72" t="str">
        <f>IF(ISERROR(HLOOKUP(E$11,$M$9:$AD$35,$D10,0)),"",HLOOKUP(E$11,$M$9:$AD$35,$D10,0))</f>
        <v/>
      </c>
      <c r="F10" s="296" t="s">
        <v>396</v>
      </c>
      <c r="G10" s="296"/>
      <c r="H10" s="296"/>
      <c r="I10" s="296"/>
      <c r="J10" s="296"/>
      <c r="K10" s="296"/>
      <c r="L10" s="297"/>
      <c r="M10" s="73" t="s">
        <v>466</v>
      </c>
      <c r="N10" s="74" t="s">
        <v>467</v>
      </c>
      <c r="O10" s="75" t="s">
        <v>468</v>
      </c>
      <c r="P10" s="76" t="s">
        <v>469</v>
      </c>
      <c r="Q10" s="76" t="s">
        <v>470</v>
      </c>
      <c r="R10" s="76" t="s">
        <v>471</v>
      </c>
      <c r="S10" s="76" t="s">
        <v>472</v>
      </c>
      <c r="T10" s="76" t="s">
        <v>473</v>
      </c>
      <c r="U10" s="76" t="s">
        <v>474</v>
      </c>
      <c r="V10" s="76" t="s">
        <v>475</v>
      </c>
      <c r="W10" s="76" t="s">
        <v>476</v>
      </c>
      <c r="X10" s="76" t="s">
        <v>477</v>
      </c>
      <c r="Y10" s="76" t="s">
        <v>478</v>
      </c>
      <c r="Z10" s="76" t="s">
        <v>479</v>
      </c>
      <c r="AA10" s="76" t="s">
        <v>480</v>
      </c>
      <c r="AB10" s="76" t="s">
        <v>481</v>
      </c>
      <c r="AC10" s="77" t="s">
        <v>482</v>
      </c>
      <c r="AD10" s="78" t="s">
        <v>428</v>
      </c>
    </row>
    <row r="11" spans="2:30" ht="15" thickBot="1">
      <c r="B11" s="79" t="s">
        <v>419</v>
      </c>
      <c r="C11" s="80"/>
      <c r="D11" s="81">
        <v>3</v>
      </c>
      <c r="E11" s="82"/>
      <c r="F11" s="83" t="s">
        <v>387</v>
      </c>
      <c r="G11" s="84" t="s">
        <v>388</v>
      </c>
      <c r="H11" s="84" t="s">
        <v>389</v>
      </c>
      <c r="I11" s="84" t="s">
        <v>390</v>
      </c>
      <c r="J11" s="84" t="s">
        <v>391</v>
      </c>
      <c r="K11" s="84" t="s">
        <v>392</v>
      </c>
      <c r="L11" s="85" t="s">
        <v>393</v>
      </c>
      <c r="M11" s="51">
        <v>1</v>
      </c>
      <c r="N11" s="52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4">
        <v>0</v>
      </c>
      <c r="AD11" s="51">
        <v>0</v>
      </c>
    </row>
    <row r="12" spans="2:30" ht="14.4">
      <c r="B12" s="86" t="s">
        <v>397</v>
      </c>
      <c r="C12" s="87"/>
      <c r="D12" s="88">
        <v>4</v>
      </c>
      <c r="E12" s="260">
        <f>MIN(SUMPRODUCT($M$11:$AD$11,M12:AD12),1)</f>
        <v>1</v>
      </c>
      <c r="F12" s="257" t="s">
        <v>393</v>
      </c>
      <c r="G12" s="58" t="s">
        <v>393</v>
      </c>
      <c r="H12" s="58" t="s">
        <v>393</v>
      </c>
      <c r="I12" s="58" t="s">
        <v>393</v>
      </c>
      <c r="J12" s="58" t="s">
        <v>393</v>
      </c>
      <c r="K12" s="58" t="s">
        <v>393</v>
      </c>
      <c r="L12" s="59" t="s">
        <v>393</v>
      </c>
      <c r="M12" s="89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48">
        <v>1</v>
      </c>
    </row>
    <row r="13" spans="2:30" ht="14.4">
      <c r="B13" s="93" t="s">
        <v>398</v>
      </c>
      <c r="C13" s="94"/>
      <c r="D13" s="88">
        <v>5</v>
      </c>
      <c r="E13" s="261">
        <f>MIN(SUMPRODUCT($M$11:$AD$11,M13:AD13),1)</f>
        <v>0</v>
      </c>
      <c r="F13" s="258" t="s">
        <v>393</v>
      </c>
      <c r="G13" s="60" t="s">
        <v>393</v>
      </c>
      <c r="H13" s="60" t="s">
        <v>393</v>
      </c>
      <c r="I13" s="60" t="s">
        <v>393</v>
      </c>
      <c r="J13" s="60" t="s">
        <v>393</v>
      </c>
      <c r="K13" s="60" t="s">
        <v>393</v>
      </c>
      <c r="L13" s="61" t="s">
        <v>393</v>
      </c>
      <c r="M13" s="89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49"/>
    </row>
    <row r="14" spans="2:30" ht="14.4">
      <c r="B14" s="93" t="s">
        <v>399</v>
      </c>
      <c r="C14" s="94"/>
      <c r="D14" s="88">
        <v>6</v>
      </c>
      <c r="E14" s="261">
        <f t="shared" ref="E14:E35" si="0">MIN(SUMPRODUCT($M$11:$AD$11,M14:AD14),1)</f>
        <v>0</v>
      </c>
      <c r="F14" s="258" t="s">
        <v>393</v>
      </c>
      <c r="G14" s="60" t="s">
        <v>400</v>
      </c>
      <c r="H14" s="60" t="s">
        <v>400</v>
      </c>
      <c r="I14" s="60" t="s">
        <v>400</v>
      </c>
      <c r="J14" s="60" t="s">
        <v>400</v>
      </c>
      <c r="K14" s="60" t="s">
        <v>400</v>
      </c>
      <c r="L14" s="61" t="s">
        <v>400</v>
      </c>
      <c r="M14" s="89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9"/>
    </row>
    <row r="15" spans="2:30" ht="14.4">
      <c r="B15" s="93" t="s">
        <v>401</v>
      </c>
      <c r="C15" s="94"/>
      <c r="D15" s="88">
        <v>7</v>
      </c>
      <c r="E15" s="261">
        <f t="shared" si="0"/>
        <v>0</v>
      </c>
      <c r="F15" s="258" t="s">
        <v>400</v>
      </c>
      <c r="G15" s="60" t="s">
        <v>392</v>
      </c>
      <c r="H15" s="60" t="s">
        <v>400</v>
      </c>
      <c r="I15" s="60" t="s">
        <v>400</v>
      </c>
      <c r="J15" s="60" t="s">
        <v>400</v>
      </c>
      <c r="K15" s="60" t="s">
        <v>400</v>
      </c>
      <c r="L15" s="61" t="s">
        <v>400</v>
      </c>
      <c r="M15" s="89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49"/>
    </row>
    <row r="16" spans="2:30" ht="14.4">
      <c r="B16" s="98" t="s">
        <v>413</v>
      </c>
      <c r="C16" s="94"/>
      <c r="D16" s="88">
        <v>8</v>
      </c>
      <c r="E16" s="261">
        <f t="shared" si="0"/>
        <v>1</v>
      </c>
      <c r="F16" s="258" t="s">
        <v>400</v>
      </c>
      <c r="G16" s="60" t="s">
        <v>400</v>
      </c>
      <c r="H16" s="60" t="s">
        <v>400</v>
      </c>
      <c r="I16" s="60" t="s">
        <v>400</v>
      </c>
      <c r="J16" s="60" t="s">
        <v>393</v>
      </c>
      <c r="K16" s="60" t="s">
        <v>400</v>
      </c>
      <c r="L16" s="61" t="s">
        <v>400</v>
      </c>
      <c r="M16" s="89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49">
        <v>1</v>
      </c>
    </row>
    <row r="17" spans="2:30" ht="14.4">
      <c r="B17" s="98" t="s">
        <v>414</v>
      </c>
      <c r="C17" s="94"/>
      <c r="D17" s="88">
        <v>9</v>
      </c>
      <c r="E17" s="261">
        <f t="shared" si="0"/>
        <v>1</v>
      </c>
      <c r="F17" s="258" t="s">
        <v>400</v>
      </c>
      <c r="G17" s="60" t="s">
        <v>400</v>
      </c>
      <c r="H17" s="60" t="s">
        <v>400</v>
      </c>
      <c r="I17" s="60" t="s">
        <v>400</v>
      </c>
      <c r="J17" s="60" t="s">
        <v>400</v>
      </c>
      <c r="K17" s="60" t="s">
        <v>400</v>
      </c>
      <c r="L17" s="61" t="s">
        <v>393</v>
      </c>
      <c r="M17" s="89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49">
        <v>1</v>
      </c>
    </row>
    <row r="18" spans="2:30" ht="14.4">
      <c r="B18" s="98" t="s">
        <v>415</v>
      </c>
      <c r="C18" s="94"/>
      <c r="D18" s="88">
        <v>10</v>
      </c>
      <c r="E18" s="261">
        <f t="shared" si="0"/>
        <v>1</v>
      </c>
      <c r="F18" s="258" t="s">
        <v>393</v>
      </c>
      <c r="G18" s="60" t="s">
        <v>400</v>
      </c>
      <c r="H18" s="60" t="s">
        <v>400</v>
      </c>
      <c r="I18" s="60" t="s">
        <v>400</v>
      </c>
      <c r="J18" s="60" t="s">
        <v>400</v>
      </c>
      <c r="K18" s="60" t="s">
        <v>400</v>
      </c>
      <c r="L18" s="61" t="s">
        <v>400</v>
      </c>
      <c r="M18" s="89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49">
        <v>1</v>
      </c>
    </row>
    <row r="19" spans="2:30" ht="14.4">
      <c r="B19" s="93" t="s">
        <v>653</v>
      </c>
      <c r="C19" s="94"/>
      <c r="D19" s="88"/>
      <c r="E19" s="261">
        <v>1</v>
      </c>
      <c r="F19" s="258" t="s">
        <v>393</v>
      </c>
      <c r="G19" s="60" t="s">
        <v>393</v>
      </c>
      <c r="H19" s="60" t="s">
        <v>393</v>
      </c>
      <c r="I19" s="60" t="s">
        <v>393</v>
      </c>
      <c r="J19" s="60" t="s">
        <v>393</v>
      </c>
      <c r="K19" s="60" t="s">
        <v>393</v>
      </c>
      <c r="L19" s="61" t="s">
        <v>393</v>
      </c>
      <c r="M19" s="89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49"/>
    </row>
    <row r="20" spans="2:30" ht="14.4">
      <c r="B20" s="98" t="s">
        <v>402</v>
      </c>
      <c r="C20" s="94"/>
      <c r="D20" s="88">
        <v>11</v>
      </c>
      <c r="E20" s="261">
        <f t="shared" si="0"/>
        <v>1</v>
      </c>
      <c r="F20" s="258" t="s">
        <v>393</v>
      </c>
      <c r="G20" s="60" t="s">
        <v>393</v>
      </c>
      <c r="H20" s="60" t="s">
        <v>393</v>
      </c>
      <c r="I20" s="60" t="s">
        <v>393</v>
      </c>
      <c r="J20" s="60" t="s">
        <v>393</v>
      </c>
      <c r="K20" s="60" t="s">
        <v>393</v>
      </c>
      <c r="L20" s="61" t="s">
        <v>393</v>
      </c>
      <c r="M20" s="89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49">
        <v>1</v>
      </c>
    </row>
    <row r="21" spans="2:30" ht="14.4">
      <c r="B21" s="98" t="s">
        <v>651</v>
      </c>
      <c r="C21" s="94"/>
      <c r="D21" s="88">
        <v>12</v>
      </c>
      <c r="E21" s="261">
        <f t="shared" si="0"/>
        <v>1</v>
      </c>
      <c r="F21" s="258" t="s">
        <v>400</v>
      </c>
      <c r="G21" s="60" t="s">
        <v>400</v>
      </c>
      <c r="H21" s="60" t="s">
        <v>400</v>
      </c>
      <c r="I21" s="60" t="s">
        <v>393</v>
      </c>
      <c r="J21" s="60" t="s">
        <v>400</v>
      </c>
      <c r="K21" s="60" t="s">
        <v>400</v>
      </c>
      <c r="L21" s="61" t="s">
        <v>400</v>
      </c>
      <c r="M21" s="89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49">
        <v>1</v>
      </c>
    </row>
    <row r="22" spans="2:30" ht="14.4">
      <c r="B22" s="98" t="s">
        <v>416</v>
      </c>
      <c r="C22" s="94"/>
      <c r="D22" s="88">
        <v>13</v>
      </c>
      <c r="E22" s="261">
        <f t="shared" si="0"/>
        <v>1</v>
      </c>
      <c r="F22" s="258" t="s">
        <v>400</v>
      </c>
      <c r="G22" s="60" t="s">
        <v>400</v>
      </c>
      <c r="H22" s="60" t="s">
        <v>400</v>
      </c>
      <c r="I22" s="60" t="s">
        <v>400</v>
      </c>
      <c r="J22" s="60" t="s">
        <v>400</v>
      </c>
      <c r="K22" s="60" t="s">
        <v>400</v>
      </c>
      <c r="L22" s="61" t="s">
        <v>393</v>
      </c>
      <c r="M22" s="89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49">
        <v>1</v>
      </c>
    </row>
    <row r="23" spans="2:30" ht="14.4">
      <c r="B23" s="98" t="s">
        <v>417</v>
      </c>
      <c r="C23" s="94"/>
      <c r="D23" s="88">
        <v>14</v>
      </c>
      <c r="E23" s="261">
        <f t="shared" si="0"/>
        <v>1</v>
      </c>
      <c r="F23" s="258" t="s">
        <v>393</v>
      </c>
      <c r="G23" s="60" t="s">
        <v>400</v>
      </c>
      <c r="H23" s="60" t="s">
        <v>400</v>
      </c>
      <c r="I23" s="60" t="s">
        <v>400</v>
      </c>
      <c r="J23" s="60" t="s">
        <v>400</v>
      </c>
      <c r="K23" s="60" t="s">
        <v>400</v>
      </c>
      <c r="L23" s="61" t="s">
        <v>400</v>
      </c>
      <c r="M23" s="89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49">
        <v>1</v>
      </c>
    </row>
    <row r="24" spans="2:30" ht="14.4">
      <c r="B24" s="93" t="s">
        <v>418</v>
      </c>
      <c r="C24" s="94"/>
      <c r="D24" s="88">
        <v>15</v>
      </c>
      <c r="E24" s="261">
        <f t="shared" si="0"/>
        <v>0</v>
      </c>
      <c r="F24" s="258" t="s">
        <v>400</v>
      </c>
      <c r="G24" s="60" t="s">
        <v>400</v>
      </c>
      <c r="H24" s="60" t="s">
        <v>400</v>
      </c>
      <c r="I24" s="60" t="s">
        <v>393</v>
      </c>
      <c r="J24" s="60" t="s">
        <v>400</v>
      </c>
      <c r="K24" s="60" t="s">
        <v>400</v>
      </c>
      <c r="L24" s="61" t="s">
        <v>400</v>
      </c>
      <c r="M24" s="89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49"/>
    </row>
    <row r="25" spans="2:30" ht="14.4">
      <c r="B25" s="93" t="s">
        <v>403</v>
      </c>
      <c r="C25" s="94"/>
      <c r="D25" s="88">
        <v>16</v>
      </c>
      <c r="E25" s="261">
        <f t="shared" si="0"/>
        <v>0</v>
      </c>
      <c r="F25" s="258" t="s">
        <v>393</v>
      </c>
      <c r="G25" s="60" t="s">
        <v>393</v>
      </c>
      <c r="H25" s="60" t="s">
        <v>393</v>
      </c>
      <c r="I25" s="60" t="s">
        <v>393</v>
      </c>
      <c r="J25" s="60" t="s">
        <v>393</v>
      </c>
      <c r="K25" s="60" t="s">
        <v>393</v>
      </c>
      <c r="L25" s="61" t="s">
        <v>393</v>
      </c>
      <c r="M25" s="89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9"/>
    </row>
    <row r="26" spans="2:30" ht="14.4">
      <c r="B26" s="93" t="s">
        <v>404</v>
      </c>
      <c r="C26" s="94"/>
      <c r="D26" s="88">
        <v>17</v>
      </c>
      <c r="E26" s="261">
        <f t="shared" si="0"/>
        <v>0</v>
      </c>
      <c r="F26" s="258" t="s">
        <v>393</v>
      </c>
      <c r="G26" s="60" t="s">
        <v>393</v>
      </c>
      <c r="H26" s="60" t="s">
        <v>393</v>
      </c>
      <c r="I26" s="60" t="s">
        <v>393</v>
      </c>
      <c r="J26" s="60" t="s">
        <v>393</v>
      </c>
      <c r="K26" s="60" t="s">
        <v>393</v>
      </c>
      <c r="L26" s="61" t="s">
        <v>393</v>
      </c>
      <c r="M26" s="89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49"/>
    </row>
    <row r="27" spans="2:30" ht="14.4">
      <c r="B27" s="93" t="s">
        <v>652</v>
      </c>
      <c r="C27" s="94"/>
      <c r="D27" s="88"/>
      <c r="E27" s="261">
        <v>1</v>
      </c>
      <c r="F27" s="258" t="s">
        <v>393</v>
      </c>
      <c r="G27" s="60" t="s">
        <v>393</v>
      </c>
      <c r="H27" s="60" t="s">
        <v>393</v>
      </c>
      <c r="I27" s="60" t="s">
        <v>393</v>
      </c>
      <c r="J27" s="60" t="s">
        <v>393</v>
      </c>
      <c r="K27" s="60" t="s">
        <v>393</v>
      </c>
      <c r="L27" s="61" t="s">
        <v>393</v>
      </c>
      <c r="M27" s="89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49"/>
    </row>
    <row r="28" spans="2:30" ht="14.4">
      <c r="B28" s="98" t="s">
        <v>405</v>
      </c>
      <c r="C28" s="94"/>
      <c r="D28" s="88">
        <v>18</v>
      </c>
      <c r="E28" s="261">
        <f t="shared" si="0"/>
        <v>1</v>
      </c>
      <c r="F28" s="258" t="s">
        <v>393</v>
      </c>
      <c r="G28" s="60" t="s">
        <v>393</v>
      </c>
      <c r="H28" s="60" t="s">
        <v>393</v>
      </c>
      <c r="I28" s="60" t="s">
        <v>393</v>
      </c>
      <c r="J28" s="60" t="s">
        <v>393</v>
      </c>
      <c r="K28" s="60" t="s">
        <v>393</v>
      </c>
      <c r="L28" s="61" t="s">
        <v>393</v>
      </c>
      <c r="M28" s="89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49">
        <v>1</v>
      </c>
    </row>
    <row r="29" spans="2:30" ht="14.4">
      <c r="B29" s="93" t="s">
        <v>406</v>
      </c>
      <c r="C29" s="94"/>
      <c r="D29" s="88">
        <v>19</v>
      </c>
      <c r="E29" s="261">
        <v>1</v>
      </c>
      <c r="F29" s="258" t="s">
        <v>393</v>
      </c>
      <c r="G29" s="258" t="s">
        <v>393</v>
      </c>
      <c r="H29" s="258" t="s">
        <v>393</v>
      </c>
      <c r="I29" s="258" t="s">
        <v>393</v>
      </c>
      <c r="J29" s="258" t="s">
        <v>393</v>
      </c>
      <c r="K29" s="258" t="s">
        <v>393</v>
      </c>
      <c r="L29" s="258" t="s">
        <v>393</v>
      </c>
      <c r="M29" s="89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49"/>
    </row>
    <row r="30" spans="2:30" ht="14.4">
      <c r="B30" s="93" t="s">
        <v>407</v>
      </c>
      <c r="C30" s="94"/>
      <c r="D30" s="88">
        <v>20</v>
      </c>
      <c r="E30" s="261">
        <f t="shared" si="0"/>
        <v>0</v>
      </c>
      <c r="F30" s="258" t="s">
        <v>393</v>
      </c>
      <c r="G30" s="60" t="s">
        <v>393</v>
      </c>
      <c r="H30" s="60" t="s">
        <v>393</v>
      </c>
      <c r="I30" s="60" t="s">
        <v>393</v>
      </c>
      <c r="J30" s="60" t="s">
        <v>393</v>
      </c>
      <c r="K30" s="60" t="s">
        <v>393</v>
      </c>
      <c r="L30" s="61" t="s">
        <v>393</v>
      </c>
      <c r="M30" s="89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49"/>
    </row>
    <row r="31" spans="2:30" ht="14.4">
      <c r="B31" s="93" t="s">
        <v>408</v>
      </c>
      <c r="C31" s="94"/>
      <c r="D31" s="88">
        <v>21</v>
      </c>
      <c r="E31" s="261">
        <f t="shared" si="0"/>
        <v>0</v>
      </c>
      <c r="F31" s="258" t="s">
        <v>400</v>
      </c>
      <c r="G31" s="60" t="s">
        <v>400</v>
      </c>
      <c r="H31" s="60" t="s">
        <v>393</v>
      </c>
      <c r="I31" s="60" t="s">
        <v>400</v>
      </c>
      <c r="J31" s="60" t="s">
        <v>400</v>
      </c>
      <c r="K31" s="60" t="s">
        <v>400</v>
      </c>
      <c r="L31" s="61" t="s">
        <v>400</v>
      </c>
      <c r="M31" s="89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49"/>
    </row>
    <row r="32" spans="2:30" ht="14.4">
      <c r="B32" s="93" t="s">
        <v>409</v>
      </c>
      <c r="C32" s="94"/>
      <c r="D32" s="88">
        <v>22</v>
      </c>
      <c r="E32" s="261">
        <f t="shared" si="0"/>
        <v>0</v>
      </c>
      <c r="F32" s="258" t="s">
        <v>392</v>
      </c>
      <c r="G32" s="60" t="s">
        <v>392</v>
      </c>
      <c r="H32" s="60" t="s">
        <v>392</v>
      </c>
      <c r="I32" s="60" t="s">
        <v>392</v>
      </c>
      <c r="J32" s="60" t="s">
        <v>392</v>
      </c>
      <c r="K32" s="60" t="s">
        <v>392</v>
      </c>
      <c r="L32" s="61" t="s">
        <v>393</v>
      </c>
      <c r="M32" s="89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9"/>
    </row>
    <row r="33" spans="2:30" ht="14.4">
      <c r="B33" s="98" t="s">
        <v>410</v>
      </c>
      <c r="C33" s="94"/>
      <c r="D33" s="88">
        <v>23</v>
      </c>
      <c r="E33" s="261">
        <f t="shared" si="0"/>
        <v>1</v>
      </c>
      <c r="F33" s="258" t="s">
        <v>393</v>
      </c>
      <c r="G33" s="60" t="s">
        <v>393</v>
      </c>
      <c r="H33" s="60" t="s">
        <v>393</v>
      </c>
      <c r="I33" s="60" t="s">
        <v>393</v>
      </c>
      <c r="J33" s="60" t="s">
        <v>393</v>
      </c>
      <c r="K33" s="60" t="s">
        <v>393</v>
      </c>
      <c r="L33" s="61" t="s">
        <v>393</v>
      </c>
      <c r="M33" s="89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49">
        <v>1</v>
      </c>
    </row>
    <row r="34" spans="2:30" ht="14.4">
      <c r="B34" s="98" t="s">
        <v>411</v>
      </c>
      <c r="C34" s="94"/>
      <c r="D34" s="88">
        <v>24</v>
      </c>
      <c r="E34" s="261">
        <f t="shared" si="0"/>
        <v>1</v>
      </c>
      <c r="F34" s="258" t="s">
        <v>393</v>
      </c>
      <c r="G34" s="60" t="s">
        <v>393</v>
      </c>
      <c r="H34" s="60" t="s">
        <v>393</v>
      </c>
      <c r="I34" s="60" t="s">
        <v>393</v>
      </c>
      <c r="J34" s="60" t="s">
        <v>393</v>
      </c>
      <c r="K34" s="60" t="s">
        <v>393</v>
      </c>
      <c r="L34" s="61" t="s">
        <v>393</v>
      </c>
      <c r="M34" s="89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49">
        <v>1</v>
      </c>
    </row>
    <row r="35" spans="2:30" ht="15" thickBot="1">
      <c r="B35" s="99" t="s">
        <v>412</v>
      </c>
      <c r="C35" s="100"/>
      <c r="D35" s="101">
        <v>25</v>
      </c>
      <c r="E35" s="262">
        <f t="shared" si="0"/>
        <v>0</v>
      </c>
      <c r="F35" s="259" t="s">
        <v>392</v>
      </c>
      <c r="G35" s="62" t="s">
        <v>392</v>
      </c>
      <c r="H35" s="62" t="s">
        <v>392</v>
      </c>
      <c r="I35" s="62" t="s">
        <v>392</v>
      </c>
      <c r="J35" s="62" t="s">
        <v>392</v>
      </c>
      <c r="K35" s="62" t="s">
        <v>392</v>
      </c>
      <c r="L35" s="63" t="s">
        <v>393</v>
      </c>
      <c r="M35" s="89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10" customWidth="1"/>
    <col min="2" max="2" width="7" style="192" customWidth="1"/>
    <col min="3" max="3" width="27.6640625" style="192" customWidth="1"/>
    <col min="4" max="10" width="8.88671875" style="192" customWidth="1"/>
    <col min="11" max="14" width="11.44140625" style="192" customWidth="1"/>
    <col min="15" max="15" width="12.33203125" customWidth="1"/>
    <col min="16" max="16" width="16.5546875" style="192" customWidth="1"/>
    <col min="17" max="16384" width="11.44140625" style="192"/>
  </cols>
  <sheetData>
    <row r="1" spans="1:16">
      <c r="A1" s="8" t="s">
        <v>453</v>
      </c>
      <c r="B1"/>
      <c r="D1" s="175" t="s">
        <v>546</v>
      </c>
      <c r="O1" s="192"/>
    </row>
    <row r="2" spans="1:16">
      <c r="A2" s="192"/>
      <c r="B2" s="192" t="s">
        <v>454</v>
      </c>
    </row>
    <row r="3" spans="1:16" ht="20.100000000000001" customHeight="1">
      <c r="A3" s="300" t="s">
        <v>250</v>
      </c>
      <c r="B3" s="193" t="s">
        <v>87</v>
      </c>
      <c r="C3" s="194"/>
      <c r="D3" s="302" t="s">
        <v>455</v>
      </c>
      <c r="E3" s="303"/>
      <c r="F3" s="303"/>
      <c r="G3" s="303"/>
      <c r="H3" s="303"/>
      <c r="I3" s="303"/>
      <c r="J3" s="304"/>
      <c r="K3" s="195"/>
      <c r="L3" s="195"/>
      <c r="M3" s="195"/>
      <c r="N3" s="195"/>
      <c r="O3" s="152"/>
      <c r="P3" s="195"/>
    </row>
    <row r="4" spans="1:16" ht="20.100000000000001" customHeight="1">
      <c r="A4" s="301"/>
      <c r="B4" s="196"/>
      <c r="C4" s="197"/>
      <c r="D4" s="198" t="s">
        <v>88</v>
      </c>
      <c r="E4" s="198" t="s">
        <v>89</v>
      </c>
      <c r="F4" s="198" t="s">
        <v>90</v>
      </c>
      <c r="G4" s="198" t="s">
        <v>91</v>
      </c>
      <c r="H4" s="198" t="s">
        <v>92</v>
      </c>
      <c r="I4" s="198" t="s">
        <v>93</v>
      </c>
      <c r="J4" s="198" t="s">
        <v>94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95</v>
      </c>
      <c r="C5" s="197"/>
      <c r="D5" s="198" t="s">
        <v>96</v>
      </c>
      <c r="E5" s="198" t="s">
        <v>97</v>
      </c>
      <c r="F5" s="198" t="s">
        <v>98</v>
      </c>
      <c r="G5" s="198" t="s">
        <v>99</v>
      </c>
      <c r="H5" s="198" t="s">
        <v>100</v>
      </c>
      <c r="I5" s="198" t="s">
        <v>101</v>
      </c>
      <c r="J5" s="198" t="s">
        <v>102</v>
      </c>
      <c r="K5" s="198" t="s">
        <v>103</v>
      </c>
      <c r="L5" s="199" t="s">
        <v>104</v>
      </c>
      <c r="M5" s="199" t="s">
        <v>105</v>
      </c>
      <c r="N5" s="201" t="s">
        <v>148</v>
      </c>
      <c r="O5" s="201" t="s">
        <v>252</v>
      </c>
      <c r="P5" s="202" t="s">
        <v>251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>
      <c r="A7" s="204">
        <v>1</v>
      </c>
      <c r="B7" s="198" t="s">
        <v>106</v>
      </c>
      <c r="C7" s="205" t="s">
        <v>107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103</v>
      </c>
      <c r="M7" s="207">
        <f t="shared" ref="M7:M21" si="0">MAX(D7:J7)</f>
        <v>1</v>
      </c>
      <c r="N7" s="208" t="s">
        <v>366</v>
      </c>
      <c r="O7" s="96"/>
      <c r="P7" s="198"/>
    </row>
    <row r="8" spans="1:16" ht="21" customHeight="1">
      <c r="A8" s="204">
        <v>2</v>
      </c>
      <c r="B8" s="198" t="s">
        <v>108</v>
      </c>
      <c r="C8" s="205" t="s">
        <v>109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103</v>
      </c>
      <c r="M8" s="207">
        <f t="shared" si="0"/>
        <v>1</v>
      </c>
      <c r="N8" s="208" t="s">
        <v>366</v>
      </c>
      <c r="O8" s="96"/>
      <c r="P8" s="198"/>
    </row>
    <row r="9" spans="1:16" ht="21" customHeight="1">
      <c r="A9" s="204">
        <v>3</v>
      </c>
      <c r="B9" s="198" t="s">
        <v>248</v>
      </c>
      <c r="C9" s="209" t="s">
        <v>6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103</v>
      </c>
      <c r="M9" s="207">
        <f t="shared" ref="M9" si="1">MAX(D9:J9)</f>
        <v>1</v>
      </c>
      <c r="N9" s="208" t="s">
        <v>6</v>
      </c>
      <c r="O9" s="96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9.6">
      <c r="A11" s="204">
        <v>4</v>
      </c>
      <c r="B11" s="198" t="s">
        <v>110</v>
      </c>
      <c r="C11" s="212" t="s">
        <v>111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97</v>
      </c>
      <c r="M11" s="207">
        <f t="shared" si="0"/>
        <v>1.0522626697461936</v>
      </c>
      <c r="N11" s="208" t="s">
        <v>255</v>
      </c>
      <c r="O11" s="96" t="s">
        <v>253</v>
      </c>
      <c r="P11" s="198"/>
    </row>
    <row r="12" spans="1:16">
      <c r="A12" s="204">
        <v>5</v>
      </c>
      <c r="B12" s="198" t="s">
        <v>112</v>
      </c>
      <c r="C12" s="212" t="s">
        <v>113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96</v>
      </c>
      <c r="M12" s="207">
        <f t="shared" si="0"/>
        <v>1.0358469949391176</v>
      </c>
      <c r="N12" s="208" t="s">
        <v>255</v>
      </c>
      <c r="O12" s="96" t="s">
        <v>253</v>
      </c>
      <c r="P12" s="198"/>
    </row>
    <row r="13" spans="1:16">
      <c r="A13" s="204">
        <v>6</v>
      </c>
      <c r="B13" s="198" t="s">
        <v>114</v>
      </c>
      <c r="C13" s="212" t="s">
        <v>115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96</v>
      </c>
      <c r="M13" s="207">
        <f t="shared" si="0"/>
        <v>1.069856584592316</v>
      </c>
      <c r="N13" s="208" t="s">
        <v>255</v>
      </c>
      <c r="O13" s="96" t="s">
        <v>253</v>
      </c>
      <c r="P13" s="198"/>
    </row>
    <row r="14" spans="1:16" ht="21" customHeight="1">
      <c r="A14" s="204">
        <v>7</v>
      </c>
      <c r="B14" s="198" t="s">
        <v>116</v>
      </c>
      <c r="C14" s="212" t="s">
        <v>117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96</v>
      </c>
      <c r="M14" s="207">
        <f t="shared" si="0"/>
        <v>1.1052461688999999</v>
      </c>
      <c r="N14" s="208" t="s">
        <v>255</v>
      </c>
      <c r="O14" s="96" t="s">
        <v>253</v>
      </c>
      <c r="P14" s="198"/>
    </row>
    <row r="15" spans="1:16" ht="21" customHeight="1">
      <c r="A15" s="204">
        <v>8</v>
      </c>
      <c r="B15" s="198" t="s">
        <v>118</v>
      </c>
      <c r="C15" s="212" t="s">
        <v>119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97</v>
      </c>
      <c r="M15" s="207">
        <f t="shared" si="0"/>
        <v>1.0389446761000001</v>
      </c>
      <c r="N15" s="208" t="s">
        <v>255</v>
      </c>
      <c r="O15" s="96" t="s">
        <v>253</v>
      </c>
      <c r="P15" s="198"/>
    </row>
    <row r="16" spans="1:16" ht="21" customHeight="1">
      <c r="A16" s="204">
        <v>9</v>
      </c>
      <c r="B16" s="198" t="s">
        <v>124</v>
      </c>
      <c r="C16" s="212" t="s">
        <v>125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98</v>
      </c>
      <c r="M16" s="207">
        <f>MAX(D16:J16)</f>
        <v>1.2706602107</v>
      </c>
      <c r="N16" s="208" t="s">
        <v>255</v>
      </c>
      <c r="O16" s="96" t="s">
        <v>253</v>
      </c>
      <c r="P16" s="198"/>
    </row>
    <row r="17" spans="1:16" ht="21" customHeight="1">
      <c r="A17" s="204">
        <v>10</v>
      </c>
      <c r="B17" s="198" t="s">
        <v>120</v>
      </c>
      <c r="C17" s="213" t="s">
        <v>121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101</v>
      </c>
      <c r="M17" s="207">
        <f t="shared" si="0"/>
        <v>1.0355882019</v>
      </c>
      <c r="N17" s="208" t="s">
        <v>255</v>
      </c>
      <c r="O17" s="96" t="s">
        <v>254</v>
      </c>
      <c r="P17" s="198" t="s">
        <v>118</v>
      </c>
    </row>
    <row r="18" spans="1:16" ht="21" customHeight="1">
      <c r="A18" s="204">
        <v>11</v>
      </c>
      <c r="B18" s="198" t="s">
        <v>122</v>
      </c>
      <c r="C18" s="213" t="s">
        <v>123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100</v>
      </c>
      <c r="M18" s="207">
        <f t="shared" si="0"/>
        <v>1.1401797148999999</v>
      </c>
      <c r="N18" s="208" t="s">
        <v>255</v>
      </c>
      <c r="O18" s="96" t="s">
        <v>254</v>
      </c>
      <c r="P18" s="198" t="s">
        <v>124</v>
      </c>
    </row>
    <row r="19" spans="1:16" ht="21" customHeight="1">
      <c r="A19" s="204">
        <v>12</v>
      </c>
      <c r="B19" s="198" t="s">
        <v>126</v>
      </c>
      <c r="C19" s="213" t="s">
        <v>127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99</v>
      </c>
      <c r="M19" s="207">
        <f t="shared" si="0"/>
        <v>1.0552346931000001</v>
      </c>
      <c r="N19" s="208" t="s">
        <v>255</v>
      </c>
      <c r="O19" s="96" t="s">
        <v>254</v>
      </c>
      <c r="P19" s="198" t="s">
        <v>110</v>
      </c>
    </row>
    <row r="20" spans="1:16" ht="21" customHeight="1">
      <c r="A20" s="204">
        <v>13</v>
      </c>
      <c r="B20" s="198" t="s">
        <v>128</v>
      </c>
      <c r="C20" s="213" t="s">
        <v>129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96</v>
      </c>
      <c r="M20" s="207">
        <f t="shared" si="0"/>
        <v>1.0865859003</v>
      </c>
      <c r="N20" s="208" t="s">
        <v>255</v>
      </c>
      <c r="O20" s="96" t="s">
        <v>254</v>
      </c>
      <c r="P20" s="198" t="s">
        <v>112</v>
      </c>
    </row>
    <row r="21" spans="1:16" ht="24.75" customHeight="1">
      <c r="A21" s="204">
        <v>14</v>
      </c>
      <c r="B21" s="198" t="s">
        <v>130</v>
      </c>
      <c r="C21" s="213" t="s">
        <v>131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97</v>
      </c>
      <c r="M21" s="207">
        <f t="shared" si="0"/>
        <v>1.0522626697461936</v>
      </c>
      <c r="N21" s="208" t="s">
        <v>255</v>
      </c>
      <c r="O21" s="96" t="s">
        <v>254</v>
      </c>
      <c r="P21" s="198" t="s">
        <v>118</v>
      </c>
    </row>
    <row r="22" spans="1:16" ht="26.4">
      <c r="A22" s="204">
        <v>15</v>
      </c>
      <c r="B22" s="198" t="s">
        <v>132</v>
      </c>
      <c r="C22" s="214" t="s">
        <v>133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97</v>
      </c>
      <c r="M22" s="207">
        <f>MAX(D22:J22)</f>
        <v>1.03</v>
      </c>
      <c r="N22" s="208" t="s">
        <v>255</v>
      </c>
      <c r="O22" s="96" t="s">
        <v>254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C8F967ACA69E4AA0E7848E54098FFC" ma:contentTypeVersion="15" ma:contentTypeDescription="Ein neues Dokument erstellen." ma:contentTypeScope="" ma:versionID="5b440f2edf10ce7fd074ab19941ed328">
  <xsd:schema xmlns:xsd="http://www.w3.org/2001/XMLSchema" xmlns:xs="http://www.w3.org/2001/XMLSchema" xmlns:p="http://schemas.microsoft.com/office/2006/metadata/properties" xmlns:ns2="5af1a998-24d1-4c32-a8db-69236d505368" xmlns:ns3="cdd1f371-b55f-4431-bfbc-b81f948b4331" targetNamespace="http://schemas.microsoft.com/office/2006/metadata/properties" ma:root="true" ma:fieldsID="d442b94e94b2eff58dc7c1641b0188ac" ns2:_="" ns3:_="">
    <xsd:import namespace="5af1a998-24d1-4c32-a8db-69236d505368"/>
    <xsd:import namespace="cdd1f371-b55f-4431-bfbc-b81f948b4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a998-24d1-4c32-a8db-69236d505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ca6cfcd-1283-44b1-8f7c-f27379dbf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1f371-b55f-4431-bfbc-b81f948b4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7641e5-c506-4a45-adf4-a96c38f47217}" ma:internalName="TaxCatchAll" ma:showField="CatchAllData" ma:web="cdd1f371-b55f-4431-bfbc-b81f948b4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a998-24d1-4c32-a8db-69236d505368">
      <Terms xmlns="http://schemas.microsoft.com/office/infopath/2007/PartnerControls"/>
    </lcf76f155ced4ddcb4097134ff3c332f>
    <TaxCatchAll xmlns="cdd1f371-b55f-4431-bfbc-b81f948b4331" xsi:nil="true"/>
  </documentManagement>
</p:properties>
</file>

<file path=customXml/itemProps1.xml><?xml version="1.0" encoding="utf-8"?>
<ds:datastoreItem xmlns:ds="http://schemas.openxmlformats.org/officeDocument/2006/customXml" ds:itemID="{4E50A9ED-E4BD-4A47-9709-B4601CEE549C}"/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f62da1b-0c5f-4f5c-a8dd-3c89976c1670"/>
    <ds:schemaRef ds:uri="eb152314-c955-401a-af59-0801ccc755bc"/>
    <ds:schemaRef ds:uri="http://www.w3.org/XML/1998/namespace"/>
    <ds:schemaRef ds:uri="46c7f1e3-8063-47db-b6fe-cb82c981c579"/>
    <ds:schemaRef ds:uri="ed4c6e1e-c53d-4ef1-aeab-ff9df353d757"/>
  </ds:schemaRefs>
</ds:datastoreItem>
</file>

<file path=docMetadata/LabelInfo.xml><?xml version="1.0" encoding="utf-8"?>
<clbl:labelList xmlns:clbl="http://schemas.microsoft.com/office/2020/mipLabelMetadata">
  <clbl:label id="{3a549ddf-1057-4531-a8e5-ab96ec833b8b}" enabled="0" method="" siteId="{3a549ddf-1057-4531-a8e5-ab96ec833b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Lang, Maximilian</cp:lastModifiedBy>
  <cp:lastPrinted>2015-03-20T22:59:10Z</cp:lastPrinted>
  <dcterms:created xsi:type="dcterms:W3CDTF">2015-01-15T05:25:41Z</dcterms:created>
  <dcterms:modified xsi:type="dcterms:W3CDTF">2025-01-09T12:35:50Z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0x01010014C8F967ACA69E4AA0E7848E54098FFC</vt:lpwstr>
  </property>
  <property fmtid="{D5CDD505-2E9C-101B-9397-08002B2CF9AE}" pid="3" name="MediaServiceImageTags">
    <vt:lpwstr/>
  </property>
</Properties>
</file>